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https://tatacommunications-my.sharepoint.com/personal/chirag_jain_tatacommunications_com/Documents/Desktop/Upload Files/"/>
    </mc:Choice>
  </mc:AlternateContent>
  <xr:revisionPtr revIDLastSave="0" documentId="8_{7D6F2BD0-D3B9-4364-98D4-D1900DDF6A0B}" xr6:coauthVersionLast="47" xr6:coauthVersionMax="47" xr10:uidLastSave="{00000000-0000-0000-0000-000000000000}"/>
  <bookViews>
    <workbookView xWindow="-110" yWindow="-110" windowWidth="19420" windowHeight="10300" firstSheet="7" activeTab="11" xr2:uid="{9A0BCFCE-7405-43D7-A8D1-352F6ED4834A}"/>
  </bookViews>
  <sheets>
    <sheet name="Index" sheetId="1" r:id="rId1"/>
    <sheet name="Key Metrics" sheetId="2" r:id="rId2"/>
    <sheet name="Consolidated PL (Reported)" sheetId="3" r:id="rId3"/>
    <sheet name="Consolidated PL (Underlying)" sheetId="15" r:id="rId4"/>
    <sheet name="Consolidated BS" sheetId="7" r:id="rId5"/>
    <sheet name="Key Trends (Reported)" sheetId="8" r:id="rId6"/>
    <sheet name="Key Trends (Underlying)" sheetId="14" r:id="rId7"/>
    <sheet name="Other KPIs" sheetId="9" r:id="rId8"/>
    <sheet name="M&amp;A" sheetId="13" state="veryHidden" r:id="rId9"/>
    <sheet name="Shareholding Pattern" sheetId="10" r:id="rId10"/>
    <sheet name="Exchange Rate" sheetId="17" r:id="rId11"/>
    <sheet name="Glossary" sheetId="16" r:id="rId12"/>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2" l="1"/>
  <c r="W26" i="9" l="1"/>
  <c r="D13" i="10" l="1"/>
  <c r="C23" i="10"/>
  <c r="C29" i="10"/>
  <c r="W31" i="14" l="1"/>
  <c r="W27" i="14"/>
  <c r="W28" i="14"/>
  <c r="W32" i="14" l="1"/>
  <c r="V27" i="9" l="1"/>
  <c r="W25" i="9"/>
  <c r="W24" i="9"/>
  <c r="W27" i="9" s="1"/>
  <c r="V24" i="2" l="1"/>
  <c r="W24" i="2" s="1"/>
  <c r="W21" i="2"/>
  <c r="W18" i="2"/>
  <c r="W48" i="3" l="1"/>
  <c r="W40" i="3" l="1"/>
  <c r="F22" i="7" l="1"/>
  <c r="F13" i="7"/>
  <c r="F14" i="7" s="1"/>
  <c r="F24" i="7" l="1"/>
  <c r="W38" i="15"/>
  <c r="V50" i="14" l="1"/>
  <c r="W28" i="3"/>
  <c r="W20" i="3" l="1"/>
  <c r="W12" i="3"/>
  <c r="W36" i="3" s="1"/>
  <c r="V43" i="8"/>
  <c r="V47" i="8" l="1"/>
  <c r="V45" i="8"/>
  <c r="V46" i="8" l="1"/>
  <c r="W19" i="9" l="1"/>
  <c r="W17" i="9"/>
  <c r="W16" i="9"/>
  <c r="W21" i="9" l="1"/>
  <c r="V25" i="2"/>
  <c r="D15" i="10" l="1"/>
  <c r="W25" i="2"/>
  <c r="W7" i="9" l="1"/>
  <c r="W12" i="9"/>
  <c r="W9" i="9"/>
  <c r="W11" i="9"/>
  <c r="W10" i="9" l="1"/>
  <c r="W8" i="9" l="1"/>
  <c r="V6" i="9" l="1"/>
  <c r="W24" i="14"/>
  <c r="W23" i="14"/>
  <c r="W22" i="14"/>
  <c r="W13" i="14"/>
  <c r="V46" i="14"/>
  <c r="W21" i="14"/>
  <c r="W20" i="14"/>
  <c r="W17" i="14"/>
  <c r="W16" i="14"/>
  <c r="V14" i="14"/>
  <c r="V12" i="14" s="1"/>
  <c r="V54" i="14"/>
  <c r="V53" i="14"/>
  <c r="V45" i="14"/>
  <c r="V43" i="14"/>
  <c r="W41" i="15"/>
  <c r="W29" i="15"/>
  <c r="W23" i="15"/>
  <c r="W19" i="15"/>
  <c r="W10" i="15"/>
  <c r="W24" i="8"/>
  <c r="W16" i="8"/>
  <c r="W15" i="8"/>
  <c r="W7" i="8"/>
  <c r="V54" i="8"/>
  <c r="W23" i="8"/>
  <c r="W22" i="8"/>
  <c r="W21" i="8"/>
  <c r="W20" i="8"/>
  <c r="W17" i="8"/>
  <c r="V14" i="8"/>
  <c r="V52" i="8"/>
  <c r="F20" i="7"/>
  <c r="W45" i="15"/>
  <c r="W44" i="15"/>
  <c r="W42" i="15"/>
  <c r="W40" i="15"/>
  <c r="V34" i="15"/>
  <c r="V37" i="15"/>
  <c r="W27" i="15"/>
  <c r="W26" i="15"/>
  <c r="V25" i="15"/>
  <c r="V32" i="15"/>
  <c r="W21" i="15"/>
  <c r="W18" i="15"/>
  <c r="W16" i="15"/>
  <c r="W13" i="15"/>
  <c r="W11" i="15"/>
  <c r="V9" i="15"/>
  <c r="V6" i="15" s="1"/>
  <c r="W8" i="15"/>
  <c r="V37" i="3"/>
  <c r="V36" i="3"/>
  <c r="V35" i="3"/>
  <c r="V32" i="3"/>
  <c r="V31" i="3"/>
  <c r="W13" i="3"/>
  <c r="W11" i="3"/>
  <c r="V9" i="3"/>
  <c r="W8" i="3"/>
  <c r="W7" i="3"/>
  <c r="V19" i="2"/>
  <c r="V10" i="2"/>
  <c r="W14" i="8" l="1"/>
  <c r="V49" i="3"/>
  <c r="V17" i="3"/>
  <c r="W17" i="15"/>
  <c r="V33" i="15"/>
  <c r="W35" i="15"/>
  <c r="V12" i="8"/>
  <c r="W34" i="15"/>
  <c r="W25" i="15"/>
  <c r="W37" i="15"/>
  <c r="W9" i="15"/>
  <c r="V17" i="15"/>
  <c r="V14" i="15" s="1"/>
  <c r="V35" i="15"/>
  <c r="V50" i="8"/>
  <c r="W9" i="8"/>
  <c r="W15" i="15"/>
  <c r="W24" i="15"/>
  <c r="W32" i="15" s="1"/>
  <c r="W10" i="3"/>
  <c r="W9" i="3" s="1"/>
  <c r="W6" i="3" s="1"/>
  <c r="W8" i="2" s="1"/>
  <c r="V47" i="14"/>
  <c r="W7" i="14"/>
  <c r="W50" i="14" s="1"/>
  <c r="W15" i="14"/>
  <c r="W14" i="14" s="1"/>
  <c r="W10" i="8"/>
  <c r="W7" i="15"/>
  <c r="W6" i="15" s="1"/>
  <c r="V8" i="8"/>
  <c r="W11" i="8"/>
  <c r="W9" i="14"/>
  <c r="W52" i="14" s="1"/>
  <c r="V6" i="3"/>
  <c r="V14" i="3"/>
  <c r="V53" i="8"/>
  <c r="W50" i="8"/>
  <c r="W10" i="14"/>
  <c r="W53" i="14" s="1"/>
  <c r="V34" i="3"/>
  <c r="V22" i="15"/>
  <c r="V31" i="15"/>
  <c r="W13" i="8"/>
  <c r="V8" i="14"/>
  <c r="V52" i="14"/>
  <c r="W11" i="14"/>
  <c r="W54" i="14" s="1"/>
  <c r="V9" i="2"/>
  <c r="V25" i="3"/>
  <c r="V33" i="3" s="1"/>
  <c r="W22" i="15"/>
  <c r="U27" i="9"/>
  <c r="V22" i="3" l="1"/>
  <c r="V39" i="3" s="1"/>
  <c r="W14" i="15"/>
  <c r="W31" i="15"/>
  <c r="W39" i="15"/>
  <c r="W43" i="15" s="1"/>
  <c r="W30" i="15"/>
  <c r="W10" i="2"/>
  <c r="W53" i="8"/>
  <c r="V39" i="15"/>
  <c r="V43" i="15" s="1"/>
  <c r="V30" i="15"/>
  <c r="V8" i="2"/>
  <c r="V17" i="2"/>
  <c r="W54" i="8"/>
  <c r="V30" i="3"/>
  <c r="V15" i="2" s="1"/>
  <c r="V51" i="14"/>
  <c r="V51" i="8"/>
  <c r="W9" i="2"/>
  <c r="W52" i="8"/>
  <c r="V6" i="14"/>
  <c r="V6" i="8"/>
  <c r="W33" i="15"/>
  <c r="V16" i="2" l="1"/>
  <c r="V43" i="3"/>
  <c r="V7" i="2"/>
  <c r="V49" i="8"/>
  <c r="V11" i="2"/>
  <c r="V49" i="14"/>
  <c r="U49" i="3" l="1"/>
  <c r="W47" i="3"/>
  <c r="W49" i="3" s="1"/>
  <c r="E22" i="7" l="1"/>
  <c r="C31" i="10"/>
  <c r="C24" i="7" l="1"/>
  <c r="B24" i="7"/>
  <c r="E20" i="7" l="1"/>
  <c r="E13" i="7" l="1"/>
  <c r="E14" i="7" l="1"/>
  <c r="P27" i="9"/>
  <c r="E24" i="7" l="1"/>
  <c r="U21" i="9" l="1"/>
  <c r="U25" i="2" l="1"/>
  <c r="U19" i="2"/>
  <c r="U35" i="15" l="1"/>
  <c r="U37" i="15"/>
  <c r="U34" i="15"/>
  <c r="S17" i="15"/>
  <c r="U45" i="14" l="1"/>
  <c r="U52" i="14"/>
  <c r="U47" i="14"/>
  <c r="U54" i="14"/>
  <c r="U50" i="14"/>
  <c r="U43" i="14"/>
  <c r="U14" i="14" l="1"/>
  <c r="U12" i="14" s="1"/>
  <c r="U8" i="14" l="1"/>
  <c r="V44" i="14" s="1"/>
  <c r="U53" i="14"/>
  <c r="U46" i="14"/>
  <c r="U6" i="14" l="1"/>
  <c r="V42" i="14" s="1"/>
  <c r="U51" i="14"/>
  <c r="U49" i="14" l="1"/>
  <c r="U36" i="3" l="1"/>
  <c r="W27" i="3"/>
  <c r="W35" i="3" s="1"/>
  <c r="W21" i="3"/>
  <c r="W18" i="3"/>
  <c r="W26" i="3" l="1"/>
  <c r="W19" i="3"/>
  <c r="W17" i="3" s="1"/>
  <c r="T35" i="3"/>
  <c r="W41" i="3"/>
  <c r="W23" i="3"/>
  <c r="W42" i="3" l="1"/>
  <c r="W44" i="3"/>
  <c r="W31" i="3"/>
  <c r="S37" i="3"/>
  <c r="W29" i="3"/>
  <c r="W37" i="3" s="1"/>
  <c r="W34" i="3"/>
  <c r="U47" i="8"/>
  <c r="U52" i="8"/>
  <c r="U45" i="8"/>
  <c r="U54" i="8"/>
  <c r="T31" i="3"/>
  <c r="T8" i="8"/>
  <c r="W25" i="3" l="1"/>
  <c r="W33" i="3" s="1"/>
  <c r="W15" i="3"/>
  <c r="U53" i="8"/>
  <c r="U46" i="8"/>
  <c r="U43" i="8"/>
  <c r="U50" i="8"/>
  <c r="U8" i="8"/>
  <c r="V44" i="8" s="1"/>
  <c r="U9" i="2"/>
  <c r="U14" i="8"/>
  <c r="U12" i="8" s="1"/>
  <c r="U6" i="8" l="1"/>
  <c r="V42" i="8" s="1"/>
  <c r="U44" i="8"/>
  <c r="U51" i="8"/>
  <c r="U11" i="2"/>
  <c r="U10" i="2"/>
  <c r="U6" i="9"/>
  <c r="U32" i="3"/>
  <c r="W24" i="3"/>
  <c r="W32" i="3" l="1"/>
  <c r="W22" i="3"/>
  <c r="W16" i="3"/>
  <c r="W14" i="3" s="1"/>
  <c r="U49" i="8"/>
  <c r="U7" i="2"/>
  <c r="W30" i="3" l="1"/>
  <c r="W15" i="2" s="1"/>
  <c r="W38" i="3"/>
  <c r="W39" i="3" s="1"/>
  <c r="W43" i="3" l="1"/>
  <c r="W16" i="2"/>
  <c r="W45" i="3" l="1"/>
  <c r="W17" i="2" s="1"/>
  <c r="S9" i="15" l="1"/>
  <c r="T17" i="15"/>
  <c r="T14" i="15" s="1"/>
  <c r="S31" i="15"/>
  <c r="S34" i="15"/>
  <c r="S37" i="15"/>
  <c r="T31" i="15"/>
  <c r="T35" i="15"/>
  <c r="T37" i="15"/>
  <c r="T32" i="15"/>
  <c r="U9" i="15"/>
  <c r="U31" i="15"/>
  <c r="U32" i="15"/>
  <c r="U25" i="15"/>
  <c r="U33" i="15" l="1"/>
  <c r="T25" i="15"/>
  <c r="T22" i="15" s="1"/>
  <c r="U17" i="15"/>
  <c r="U14" i="15" s="1"/>
  <c r="T34" i="15"/>
  <c r="S25" i="15"/>
  <c r="S33" i="15" s="1"/>
  <c r="S6" i="15"/>
  <c r="U22" i="15"/>
  <c r="U39" i="15" s="1"/>
  <c r="U43" i="15" s="1"/>
  <c r="S14" i="15"/>
  <c r="S32" i="15"/>
  <c r="S35" i="15"/>
  <c r="T9" i="15"/>
  <c r="T6" i="15" s="1"/>
  <c r="U6" i="15"/>
  <c r="U30" i="15" l="1"/>
  <c r="T33" i="15"/>
  <c r="S22" i="15"/>
  <c r="T30" i="15"/>
  <c r="T39" i="15"/>
  <c r="T43" i="15" s="1"/>
  <c r="S30" i="15" l="1"/>
  <c r="S39" i="15"/>
  <c r="S43" i="15" s="1"/>
  <c r="U37" i="3"/>
  <c r="U35" i="3"/>
  <c r="U17" i="3"/>
  <c r="U25" i="3"/>
  <c r="U31" i="3"/>
  <c r="T9" i="3"/>
  <c r="S9" i="3" l="1"/>
  <c r="S6" i="3" s="1"/>
  <c r="U9" i="3"/>
  <c r="U33" i="3" s="1"/>
  <c r="U34" i="3"/>
  <c r="U14" i="3"/>
  <c r="T6" i="3" l="1"/>
  <c r="U22" i="3"/>
  <c r="U6" i="3" l="1"/>
  <c r="U30" i="3" l="1"/>
  <c r="U15" i="2" s="1"/>
  <c r="U8" i="2"/>
  <c r="U17" i="2"/>
  <c r="U39" i="3"/>
  <c r="U43" i="3" l="1"/>
  <c r="U16" i="2"/>
  <c r="T27" i="9" l="1"/>
  <c r="T19" i="2" l="1"/>
  <c r="T21" i="9" l="1"/>
  <c r="T25" i="2" s="1"/>
  <c r="S27" i="9" l="1"/>
  <c r="T50" i="8" l="1"/>
  <c r="T52" i="8"/>
  <c r="T14" i="8" l="1"/>
  <c r="T12" i="8"/>
  <c r="S45" i="8" l="1"/>
  <c r="T45" i="8"/>
  <c r="S43" i="8"/>
  <c r="T43" i="8"/>
  <c r="T54" i="8"/>
  <c r="T53" i="8"/>
  <c r="S50" i="8"/>
  <c r="S46" i="8"/>
  <c r="S52" i="8"/>
  <c r="S47" i="8"/>
  <c r="T46" i="8" l="1"/>
  <c r="T51" i="8"/>
  <c r="T6" i="8"/>
  <c r="U42" i="8" s="1"/>
  <c r="T47" i="8"/>
  <c r="S53" i="8"/>
  <c r="S8" i="8"/>
  <c r="S54" i="8"/>
  <c r="S14" i="8"/>
  <c r="S12" i="8" s="1"/>
  <c r="W12" i="8" s="1"/>
  <c r="S44" i="8" l="1"/>
  <c r="W8" i="8"/>
  <c r="W51" i="8" s="1"/>
  <c r="T44" i="8"/>
  <c r="T49" i="8"/>
  <c r="S51" i="8"/>
  <c r="S6" i="8"/>
  <c r="S42" i="8" l="1"/>
  <c r="W6" i="8"/>
  <c r="T42" i="8"/>
  <c r="S49" i="8"/>
  <c r="W49" i="8" l="1"/>
  <c r="W7" i="2"/>
  <c r="W11" i="2"/>
  <c r="D22" i="7"/>
  <c r="D20" i="7" l="1"/>
  <c r="D13" i="7"/>
  <c r="D14" i="7" l="1"/>
  <c r="D24" i="7" s="1"/>
  <c r="T49" i="3" l="1"/>
  <c r="S49" i="3"/>
  <c r="S31" i="3"/>
  <c r="T37" i="3"/>
  <c r="S17" i="3"/>
  <c r="S35" i="3" l="1"/>
  <c r="S34" i="3"/>
  <c r="S25" i="3"/>
  <c r="S33" i="3" s="1"/>
  <c r="S32" i="3"/>
  <c r="T17" i="3"/>
  <c r="T14" i="3" s="1"/>
  <c r="S14" i="3"/>
  <c r="T25" i="3"/>
  <c r="T22" i="3" s="1"/>
  <c r="T34" i="3"/>
  <c r="T32" i="3"/>
  <c r="T7" i="2"/>
  <c r="T9" i="2"/>
  <c r="T10" i="2"/>
  <c r="T11" i="2"/>
  <c r="H18" i="9"/>
  <c r="T33" i="3" l="1"/>
  <c r="S22" i="3"/>
  <c r="V26" i="2" s="1"/>
  <c r="D17" i="10" s="1"/>
  <c r="T30" i="3"/>
  <c r="T15" i="2" s="1"/>
  <c r="T39" i="3"/>
  <c r="S30" i="3"/>
  <c r="I50" i="8"/>
  <c r="J50" i="8"/>
  <c r="K50" i="8"/>
  <c r="L50" i="8"/>
  <c r="N50" i="8"/>
  <c r="O50" i="8"/>
  <c r="P50" i="8"/>
  <c r="Q50" i="8"/>
  <c r="E43" i="8"/>
  <c r="F43" i="8"/>
  <c r="G43" i="8"/>
  <c r="I43" i="8"/>
  <c r="J43" i="8"/>
  <c r="K43" i="8"/>
  <c r="L43" i="8"/>
  <c r="N43" i="8"/>
  <c r="O43" i="8"/>
  <c r="P43" i="8"/>
  <c r="Q43" i="8"/>
  <c r="S39" i="3" l="1"/>
  <c r="V20" i="2" s="1"/>
  <c r="W20" i="2" s="1"/>
  <c r="W26" i="2"/>
  <c r="S43" i="3"/>
  <c r="U20" i="2"/>
  <c r="T20" i="2"/>
  <c r="S20" i="2"/>
  <c r="T8" i="2"/>
  <c r="T17" i="2"/>
  <c r="T43" i="3"/>
  <c r="T16" i="2"/>
  <c r="R17" i="14"/>
  <c r="H17" i="14"/>
  <c r="P14" i="14"/>
  <c r="H13" i="14"/>
  <c r="R11" i="14"/>
  <c r="R9" i="14"/>
  <c r="Q50" i="14"/>
  <c r="P50" i="14"/>
  <c r="O50" i="14"/>
  <c r="I50" i="14"/>
  <c r="R15" i="8"/>
  <c r="R26" i="2"/>
  <c r="R25" i="2"/>
  <c r="R24" i="2"/>
  <c r="M26" i="2"/>
  <c r="M25" i="2"/>
  <c r="M24" i="2"/>
  <c r="H24" i="2"/>
  <c r="H25" i="2"/>
  <c r="H26" i="2"/>
  <c r="H20" i="2"/>
  <c r="M20" i="2"/>
  <c r="R20" i="2"/>
  <c r="R45" i="15"/>
  <c r="M45" i="15"/>
  <c r="H45" i="15"/>
  <c r="R44" i="15"/>
  <c r="R42" i="15"/>
  <c r="M42" i="15"/>
  <c r="H42" i="15"/>
  <c r="R41" i="15"/>
  <c r="H41" i="15"/>
  <c r="R40" i="15"/>
  <c r="M40" i="15"/>
  <c r="H40" i="15"/>
  <c r="Q43" i="15"/>
  <c r="P43" i="15"/>
  <c r="O43" i="15"/>
  <c r="N43" i="15"/>
  <c r="L43" i="15"/>
  <c r="K43" i="15"/>
  <c r="J43" i="15"/>
  <c r="I43" i="15"/>
  <c r="G43" i="15"/>
  <c r="F43" i="15"/>
  <c r="E43" i="15"/>
  <c r="D43" i="15"/>
  <c r="P37" i="15"/>
  <c r="M29" i="15"/>
  <c r="O35" i="15"/>
  <c r="G35" i="15"/>
  <c r="O25" i="15"/>
  <c r="R26" i="15"/>
  <c r="M26" i="15"/>
  <c r="G25" i="15"/>
  <c r="F34" i="15"/>
  <c r="N25" i="15"/>
  <c r="L25" i="15"/>
  <c r="L22" i="15" s="1"/>
  <c r="K25" i="15"/>
  <c r="K22" i="15" s="1"/>
  <c r="F25" i="15"/>
  <c r="D25" i="15"/>
  <c r="R24" i="15"/>
  <c r="L32" i="15"/>
  <c r="M24" i="15"/>
  <c r="R23" i="15"/>
  <c r="K31" i="15"/>
  <c r="R21" i="15"/>
  <c r="M21" i="15"/>
  <c r="H21" i="15"/>
  <c r="F17" i="15"/>
  <c r="H19" i="15"/>
  <c r="Q17" i="15"/>
  <c r="P17" i="15"/>
  <c r="R18" i="15"/>
  <c r="L17" i="15"/>
  <c r="L14" i="15" s="1"/>
  <c r="M18" i="15"/>
  <c r="H18" i="15"/>
  <c r="E17" i="15"/>
  <c r="O17" i="15"/>
  <c r="G17" i="15"/>
  <c r="D17" i="15"/>
  <c r="D14" i="15" s="1"/>
  <c r="M16" i="15"/>
  <c r="H16" i="15"/>
  <c r="R15" i="15"/>
  <c r="M15" i="15"/>
  <c r="R11" i="15"/>
  <c r="M11" i="15"/>
  <c r="Q9" i="15"/>
  <c r="N9" i="15"/>
  <c r="J9" i="15"/>
  <c r="F9" i="15"/>
  <c r="H10" i="15"/>
  <c r="P9" i="15"/>
  <c r="E9" i="15"/>
  <c r="E6" i="15" s="1"/>
  <c r="H8" i="15"/>
  <c r="M7" i="15"/>
  <c r="M48" i="3"/>
  <c r="M47" i="3"/>
  <c r="H48" i="3"/>
  <c r="H47" i="3"/>
  <c r="M49" i="3" l="1"/>
  <c r="H49" i="3"/>
  <c r="J6" i="15"/>
  <c r="O9" i="15"/>
  <c r="O6" i="15" s="1"/>
  <c r="M13" i="15"/>
  <c r="M37" i="15" s="1"/>
  <c r="J17" i="15"/>
  <c r="J14" i="15" s="1"/>
  <c r="G31" i="15"/>
  <c r="Q31" i="15"/>
  <c r="D35" i="15"/>
  <c r="L35" i="15"/>
  <c r="G37" i="15"/>
  <c r="Q37" i="15"/>
  <c r="H7" i="14"/>
  <c r="H7" i="15"/>
  <c r="R7" i="15"/>
  <c r="R31" i="15" s="1"/>
  <c r="M8" i="15"/>
  <c r="M32" i="15" s="1"/>
  <c r="H15" i="15"/>
  <c r="P14" i="15"/>
  <c r="I31" i="15"/>
  <c r="H24" i="15"/>
  <c r="H32" i="15" s="1"/>
  <c r="J34" i="15"/>
  <c r="E35" i="15"/>
  <c r="N35" i="15"/>
  <c r="M41" i="15"/>
  <c r="G9" i="15"/>
  <c r="G33" i="15" s="1"/>
  <c r="Q14" i="15"/>
  <c r="J31" i="15"/>
  <c r="E32" i="15"/>
  <c r="K34" i="15"/>
  <c r="F35" i="15"/>
  <c r="J25" i="15"/>
  <c r="J22" i="15" s="1"/>
  <c r="D32" i="15"/>
  <c r="H44" i="15"/>
  <c r="L9" i="15"/>
  <c r="L6" i="15" s="1"/>
  <c r="L30" i="15" s="1"/>
  <c r="N17" i="15"/>
  <c r="N14" i="15" s="1"/>
  <c r="F22" i="15"/>
  <c r="F38" i="15" s="1"/>
  <c r="O32" i="15"/>
  <c r="L34" i="15"/>
  <c r="P35" i="15"/>
  <c r="K37" i="15"/>
  <c r="M44" i="15"/>
  <c r="M15" i="14"/>
  <c r="H13" i="15"/>
  <c r="R13" i="15"/>
  <c r="G32" i="15"/>
  <c r="P32" i="15"/>
  <c r="D34" i="15"/>
  <c r="H27" i="15"/>
  <c r="Q25" i="15"/>
  <c r="Q22" i="15" s="1"/>
  <c r="L37" i="15"/>
  <c r="J50" i="14"/>
  <c r="R8" i="15"/>
  <c r="R32" i="15" s="1"/>
  <c r="K9" i="15"/>
  <c r="K6" i="15" s="1"/>
  <c r="K30" i="15" s="1"/>
  <c r="K17" i="15"/>
  <c r="K14" i="15" s="1"/>
  <c r="D31" i="15"/>
  <c r="I32" i="15"/>
  <c r="Q32" i="15"/>
  <c r="E34" i="15"/>
  <c r="M27" i="15"/>
  <c r="M35" i="15" s="1"/>
  <c r="H29" i="15"/>
  <c r="H37" i="15" s="1"/>
  <c r="N37" i="15"/>
  <c r="K50" i="14"/>
  <c r="Q6" i="15"/>
  <c r="R16" i="15"/>
  <c r="R19" i="15"/>
  <c r="R17" i="15" s="1"/>
  <c r="E31" i="15"/>
  <c r="O31" i="15"/>
  <c r="J32" i="15"/>
  <c r="P34" i="15"/>
  <c r="J35" i="15"/>
  <c r="E37" i="15"/>
  <c r="O37" i="15"/>
  <c r="N34" i="15"/>
  <c r="L50" i="14"/>
  <c r="L10" i="14"/>
  <c r="P6" i="15"/>
  <c r="M10" i="15"/>
  <c r="M34" i="15" s="1"/>
  <c r="M19" i="15"/>
  <c r="M17" i="15" s="1"/>
  <c r="M14" i="15" s="1"/>
  <c r="F31" i="15"/>
  <c r="P31" i="15"/>
  <c r="K32" i="15"/>
  <c r="E25" i="15"/>
  <c r="E33" i="15" s="1"/>
  <c r="Q34" i="15"/>
  <c r="K35" i="15"/>
  <c r="F37" i="15"/>
  <c r="N50" i="14"/>
  <c r="H20" i="14"/>
  <c r="M21" i="14"/>
  <c r="H22" i="14"/>
  <c r="R22" i="14"/>
  <c r="H24" i="14"/>
  <c r="M7" i="14"/>
  <c r="R21" i="14"/>
  <c r="M24" i="14"/>
  <c r="M13" i="14"/>
  <c r="K10" i="14"/>
  <c r="K8" i="14" s="1"/>
  <c r="M17" i="14"/>
  <c r="J14" i="14"/>
  <c r="J12" i="14" s="1"/>
  <c r="R24" i="14"/>
  <c r="M11" i="14"/>
  <c r="G10" i="14"/>
  <c r="G8" i="14" s="1"/>
  <c r="G6" i="14" s="1"/>
  <c r="H15" i="14"/>
  <c r="H9" i="14"/>
  <c r="H11" i="14"/>
  <c r="N14" i="14"/>
  <c r="N12" i="14" s="1"/>
  <c r="E14" i="14"/>
  <c r="E12" i="14" s="1"/>
  <c r="O14" i="14"/>
  <c r="O12" i="14" s="1"/>
  <c r="Q14" i="14"/>
  <c r="Q12" i="14" s="1"/>
  <c r="R20" i="14"/>
  <c r="F14" i="14"/>
  <c r="F12" i="14" s="1"/>
  <c r="I10" i="14"/>
  <c r="I8" i="14" s="1"/>
  <c r="H21" i="14"/>
  <c r="F10" i="14"/>
  <c r="F8" i="14" s="1"/>
  <c r="F6" i="14" s="1"/>
  <c r="G14" i="14"/>
  <c r="G12" i="14" s="1"/>
  <c r="J10" i="14"/>
  <c r="J8" i="14" s="1"/>
  <c r="E10" i="14"/>
  <c r="E8" i="14" s="1"/>
  <c r="E6" i="14" s="1"/>
  <c r="M23" i="14"/>
  <c r="R7" i="14"/>
  <c r="M9" i="14"/>
  <c r="M22" i="14"/>
  <c r="H23" i="14"/>
  <c r="R23" i="14"/>
  <c r="P10" i="14"/>
  <c r="P8" i="14" s="1"/>
  <c r="R15" i="14"/>
  <c r="L8" i="14"/>
  <c r="L6" i="14" s="1"/>
  <c r="O10" i="14"/>
  <c r="P12" i="14"/>
  <c r="K14" i="14"/>
  <c r="K12" i="14" s="1"/>
  <c r="D14" i="14"/>
  <c r="D12" i="14" s="1"/>
  <c r="I14" i="14"/>
  <c r="I12" i="14" s="1"/>
  <c r="R13" i="14"/>
  <c r="D10" i="14"/>
  <c r="M20" i="14"/>
  <c r="N10" i="14"/>
  <c r="Q10" i="14"/>
  <c r="L14" i="14"/>
  <c r="L12" i="14" s="1"/>
  <c r="O14" i="15"/>
  <c r="G14" i="15"/>
  <c r="F6" i="15"/>
  <c r="E14" i="15"/>
  <c r="F14" i="15"/>
  <c r="N33" i="15"/>
  <c r="L38" i="15"/>
  <c r="O22" i="15"/>
  <c r="G22" i="15"/>
  <c r="F33" i="15"/>
  <c r="H17" i="15"/>
  <c r="N6" i="15"/>
  <c r="R10" i="15"/>
  <c r="D22" i="15"/>
  <c r="H26" i="15"/>
  <c r="O34" i="15"/>
  <c r="I37" i="15"/>
  <c r="I17" i="15"/>
  <c r="I14" i="15" s="1"/>
  <c r="E22" i="15"/>
  <c r="P25" i="15"/>
  <c r="R27" i="15"/>
  <c r="R35" i="15" s="1"/>
  <c r="F32" i="15"/>
  <c r="N32" i="15"/>
  <c r="I35" i="15"/>
  <c r="Q35" i="15"/>
  <c r="J37" i="15"/>
  <c r="K38" i="15"/>
  <c r="I9" i="15"/>
  <c r="I6" i="15" s="1"/>
  <c r="M23" i="15"/>
  <c r="R29" i="15"/>
  <c r="L31" i="15"/>
  <c r="G34" i="15"/>
  <c r="N22" i="15"/>
  <c r="I25" i="15"/>
  <c r="N31" i="15"/>
  <c r="I34" i="15"/>
  <c r="D9" i="15"/>
  <c r="D6" i="15" s="1"/>
  <c r="H23" i="15"/>
  <c r="D37" i="15"/>
  <c r="H11" i="15"/>
  <c r="F30" i="15" l="1"/>
  <c r="M25" i="15"/>
  <c r="R37" i="15"/>
  <c r="O33" i="15"/>
  <c r="R9" i="15"/>
  <c r="R6" i="15" s="1"/>
  <c r="J33" i="15"/>
  <c r="R14" i="15"/>
  <c r="Q8" i="14"/>
  <c r="O8" i="14"/>
  <c r="O6" i="14" s="1"/>
  <c r="M50" i="14"/>
  <c r="Q33" i="15"/>
  <c r="K33" i="15"/>
  <c r="M9" i="15"/>
  <c r="M6" i="15" s="1"/>
  <c r="H35" i="15"/>
  <c r="L33" i="15"/>
  <c r="R50" i="14"/>
  <c r="I6" i="14"/>
  <c r="I44" i="14"/>
  <c r="Q51" i="14"/>
  <c r="Q44" i="14"/>
  <c r="J51" i="14"/>
  <c r="J44" i="14"/>
  <c r="K51" i="14"/>
  <c r="K44" i="14"/>
  <c r="L51" i="14"/>
  <c r="L44" i="14"/>
  <c r="H14" i="15"/>
  <c r="P44" i="14"/>
  <c r="P51" i="14"/>
  <c r="G6" i="15"/>
  <c r="G30" i="15" s="1"/>
  <c r="J6" i="14"/>
  <c r="H16" i="14"/>
  <c r="H14" i="14" s="1"/>
  <c r="P6" i="14"/>
  <c r="H12" i="14"/>
  <c r="M16" i="14"/>
  <c r="M14" i="14" s="1"/>
  <c r="K6" i="14"/>
  <c r="Q6" i="14"/>
  <c r="M10" i="14"/>
  <c r="R16" i="14"/>
  <c r="R14" i="14" s="1"/>
  <c r="R12" i="14"/>
  <c r="M8" i="14"/>
  <c r="H10" i="14"/>
  <c r="D8" i="14"/>
  <c r="D6" i="14" s="1"/>
  <c r="H6" i="14" s="1"/>
  <c r="M12" i="14"/>
  <c r="N8" i="14"/>
  <c r="R10" i="14"/>
  <c r="R34" i="15"/>
  <c r="N38" i="15"/>
  <c r="N30" i="15"/>
  <c r="J38" i="15"/>
  <c r="J30" i="15"/>
  <c r="O38" i="15"/>
  <c r="O30" i="15"/>
  <c r="G38" i="15"/>
  <c r="H31" i="15"/>
  <c r="H34" i="15"/>
  <c r="H25" i="15"/>
  <c r="M31" i="15"/>
  <c r="M22" i="15"/>
  <c r="D38" i="15"/>
  <c r="D30" i="15"/>
  <c r="D33" i="15"/>
  <c r="P22" i="15"/>
  <c r="P33" i="15"/>
  <c r="H9" i="15"/>
  <c r="H6" i="15" s="1"/>
  <c r="Q30" i="15"/>
  <c r="Q38" i="15"/>
  <c r="E38" i="15"/>
  <c r="E30" i="15"/>
  <c r="I22" i="15"/>
  <c r="I33" i="15"/>
  <c r="R25" i="15"/>
  <c r="M33" i="15" l="1"/>
  <c r="O44" i="14"/>
  <c r="O51" i="14"/>
  <c r="M6" i="14"/>
  <c r="I51" i="14"/>
  <c r="N51" i="14"/>
  <c r="N44" i="14"/>
  <c r="N6" i="14"/>
  <c r="R8" i="14"/>
  <c r="R51" i="14" s="1"/>
  <c r="H8" i="14"/>
  <c r="M51" i="14" s="1"/>
  <c r="H38" i="15"/>
  <c r="M30" i="15"/>
  <c r="H33" i="15"/>
  <c r="R33" i="15"/>
  <c r="R22" i="15"/>
  <c r="P38" i="15"/>
  <c r="R38" i="15" s="1"/>
  <c r="P30" i="15"/>
  <c r="H22" i="15"/>
  <c r="I30" i="15"/>
  <c r="I38" i="15"/>
  <c r="M38" i="15" s="1"/>
  <c r="M39" i="15" s="1"/>
  <c r="M43" i="15" s="1"/>
  <c r="R6" i="14" l="1"/>
  <c r="R30" i="15"/>
  <c r="R39" i="15"/>
  <c r="R43" i="15" s="1"/>
  <c r="H39" i="15"/>
  <c r="H43" i="15" s="1"/>
  <c r="H30" i="15"/>
  <c r="H40" i="3" l="1"/>
  <c r="M40" i="3" l="1"/>
  <c r="R18" i="2"/>
  <c r="R40" i="3" l="1"/>
  <c r="R42" i="3" l="1"/>
  <c r="L9" i="3" l="1"/>
  <c r="J9" i="3" l="1"/>
  <c r="K9" i="3"/>
  <c r="D17" i="3"/>
  <c r="I9" i="3" l="1"/>
  <c r="D9" i="3"/>
  <c r="G17" i="3" l="1"/>
  <c r="F17" i="3"/>
  <c r="E17" i="3"/>
  <c r="M18" i="9" l="1"/>
  <c r="R18" i="9" l="1"/>
  <c r="P21" i="9" l="1"/>
  <c r="H19" i="9"/>
  <c r="H17" i="9"/>
  <c r="H16" i="9"/>
  <c r="I8" i="9"/>
  <c r="P8" i="9"/>
  <c r="O21" i="9" l="1"/>
  <c r="G8" i="9"/>
  <c r="F8" i="9"/>
  <c r="O8" i="9"/>
  <c r="E8" i="9"/>
  <c r="J8" i="9"/>
  <c r="J21" i="9"/>
  <c r="D8" i="9"/>
  <c r="I21" i="9"/>
  <c r="L8" i="9"/>
  <c r="F21" i="9"/>
  <c r="N8" i="9"/>
  <c r="N6" i="9" s="1"/>
  <c r="K8" i="9"/>
  <c r="E21" i="9"/>
  <c r="D21" i="9"/>
  <c r="G21" i="9"/>
  <c r="H21" i="9" s="1"/>
  <c r="I6" i="9"/>
  <c r="K21" i="9"/>
  <c r="Q21" i="9"/>
  <c r="L21" i="9"/>
  <c r="Q8" i="9" l="1"/>
  <c r="R45" i="3" l="1"/>
  <c r="H45" i="3"/>
  <c r="M45" i="3"/>
  <c r="M21" i="9"/>
  <c r="B22" i="7" l="1"/>
  <c r="B20" i="7"/>
  <c r="B13" i="7"/>
  <c r="B14" i="7" s="1"/>
  <c r="Q39" i="13" l="1"/>
  <c r="Q36" i="13" s="1"/>
  <c r="P39" i="13"/>
  <c r="O39" i="13"/>
  <c r="N39" i="13"/>
  <c r="N36" i="13" s="1"/>
  <c r="L39" i="13"/>
  <c r="L36" i="13" s="1"/>
  <c r="K39" i="13"/>
  <c r="K36" i="13" s="1"/>
  <c r="J39" i="13"/>
  <c r="J36" i="13" s="1"/>
  <c r="I39" i="13"/>
  <c r="I36" i="13" s="1"/>
  <c r="M36" i="13" s="1"/>
  <c r="H39" i="13"/>
  <c r="P36" i="13"/>
  <c r="O36" i="13"/>
  <c r="H36" i="13"/>
  <c r="R39" i="13" l="1"/>
  <c r="R36" i="13"/>
  <c r="M39" i="13"/>
  <c r="J54" i="14" l="1"/>
  <c r="S49" i="13"/>
  <c r="S46" i="13" s="1"/>
  <c r="Q49" i="13"/>
  <c r="P49" i="13"/>
  <c r="O49" i="13"/>
  <c r="O46" i="13" s="1"/>
  <c r="N49" i="13"/>
  <c r="R49" i="13" s="1"/>
  <c r="L49" i="13"/>
  <c r="L46" i="13" s="1"/>
  <c r="K49" i="13"/>
  <c r="K46" i="13" s="1"/>
  <c r="J49" i="13"/>
  <c r="J46" i="13" s="1"/>
  <c r="I49" i="13"/>
  <c r="I46" i="13" s="1"/>
  <c r="G49" i="13"/>
  <c r="F49" i="13"/>
  <c r="E49" i="13"/>
  <c r="D49" i="13"/>
  <c r="Q46" i="13"/>
  <c r="P46" i="13"/>
  <c r="G46" i="13"/>
  <c r="F46" i="13"/>
  <c r="E46" i="13"/>
  <c r="D46" i="13"/>
  <c r="Q29" i="13"/>
  <c r="Q26" i="13" s="1"/>
  <c r="P29" i="13"/>
  <c r="P26" i="13" s="1"/>
  <c r="O29" i="13"/>
  <c r="N29" i="13"/>
  <c r="L29" i="13"/>
  <c r="L26" i="13" s="1"/>
  <c r="K29" i="13"/>
  <c r="K26" i="13" s="1"/>
  <c r="J29" i="13"/>
  <c r="I29" i="13"/>
  <c r="G29" i="13"/>
  <c r="F29" i="13"/>
  <c r="F26" i="13" s="1"/>
  <c r="E29" i="13"/>
  <c r="D29" i="13"/>
  <c r="D26" i="13" s="1"/>
  <c r="O26" i="13"/>
  <c r="N26" i="13"/>
  <c r="I26" i="13"/>
  <c r="G26" i="13"/>
  <c r="E26" i="13"/>
  <c r="N46" i="13" l="1"/>
  <c r="M29" i="13"/>
  <c r="K52" i="14"/>
  <c r="F43" i="14"/>
  <c r="R29" i="13"/>
  <c r="S29" i="13"/>
  <c r="S26" i="13" s="1"/>
  <c r="S43" i="13"/>
  <c r="M46" i="13"/>
  <c r="J26" i="13"/>
  <c r="M26" i="13" s="1"/>
  <c r="H29" i="13"/>
  <c r="H46" i="13"/>
  <c r="H49" i="13"/>
  <c r="H26" i="13"/>
  <c r="R26" i="13"/>
  <c r="R46" i="13"/>
  <c r="M49" i="13"/>
  <c r="N45" i="14"/>
  <c r="G46" i="14"/>
  <c r="K54" i="14"/>
  <c r="G47" i="14"/>
  <c r="P43" i="14"/>
  <c r="G43" i="14"/>
  <c r="Q43" i="14"/>
  <c r="N47" i="14"/>
  <c r="P42" i="14"/>
  <c r="K43" i="14"/>
  <c r="F42" i="14"/>
  <c r="J52" i="14"/>
  <c r="I54" i="14"/>
  <c r="N54" i="14"/>
  <c r="J43" i="14"/>
  <c r="J47" i="14"/>
  <c r="I43" i="14"/>
  <c r="K47" i="14"/>
  <c r="L47" i="14"/>
  <c r="E45" i="14"/>
  <c r="O45" i="14"/>
  <c r="O52" i="14"/>
  <c r="F45" i="14"/>
  <c r="P45" i="14"/>
  <c r="E47" i="14"/>
  <c r="O47" i="14"/>
  <c r="J45" i="14"/>
  <c r="P52" i="14"/>
  <c r="Q52" i="14"/>
  <c r="F47" i="14"/>
  <c r="P47" i="14"/>
  <c r="K45" i="14"/>
  <c r="E43" i="14"/>
  <c r="O43" i="14"/>
  <c r="I52" i="14"/>
  <c r="Q54" i="14"/>
  <c r="G45" i="14"/>
  <c r="Q45" i="14"/>
  <c r="Q47" i="14"/>
  <c r="L52" i="14"/>
  <c r="L54" i="14"/>
  <c r="I45" i="14"/>
  <c r="I47" i="14"/>
  <c r="N52" i="14"/>
  <c r="L43" i="14"/>
  <c r="L45" i="14"/>
  <c r="O54" i="14"/>
  <c r="N43" i="14"/>
  <c r="P54" i="14"/>
  <c r="E44" i="14"/>
  <c r="Q19" i="13"/>
  <c r="O19" i="13"/>
  <c r="O16" i="13" s="1"/>
  <c r="S19" i="13"/>
  <c r="S16" i="13" s="1"/>
  <c r="P19" i="13"/>
  <c r="P16" i="13" s="1"/>
  <c r="N19" i="13"/>
  <c r="N16" i="13" s="1"/>
  <c r="L19" i="13"/>
  <c r="L16" i="13" s="1"/>
  <c r="K19" i="13"/>
  <c r="J19" i="13"/>
  <c r="I19" i="13"/>
  <c r="G19" i="13"/>
  <c r="G16" i="13" s="1"/>
  <c r="F19" i="13"/>
  <c r="E19" i="13"/>
  <c r="E16" i="13" s="1"/>
  <c r="D19" i="13"/>
  <c r="D16" i="13" s="1"/>
  <c r="K16" i="13"/>
  <c r="J16" i="13"/>
  <c r="I16" i="13"/>
  <c r="S9" i="13"/>
  <c r="S6" i="13" s="1"/>
  <c r="Q9" i="13"/>
  <c r="Q6" i="13" s="1"/>
  <c r="P9" i="13"/>
  <c r="P6" i="13" s="1"/>
  <c r="O9" i="13"/>
  <c r="O6" i="13" s="1"/>
  <c r="N9" i="13"/>
  <c r="N6" i="13" s="1"/>
  <c r="L9" i="13"/>
  <c r="L6" i="13" s="1"/>
  <c r="K9" i="13"/>
  <c r="K6" i="13" s="1"/>
  <c r="J9" i="13"/>
  <c r="J6" i="13" s="1"/>
  <c r="I9" i="13"/>
  <c r="I6" i="13" s="1"/>
  <c r="G9" i="13"/>
  <c r="F9" i="13"/>
  <c r="E9" i="13"/>
  <c r="E6" i="13" s="1"/>
  <c r="D9" i="13"/>
  <c r="D6" i="13" s="1"/>
  <c r="F6" i="13"/>
  <c r="F46" i="14" l="1"/>
  <c r="L53" i="14"/>
  <c r="R54" i="14"/>
  <c r="F44" i="14"/>
  <c r="M52" i="14"/>
  <c r="R52" i="14"/>
  <c r="M54" i="14"/>
  <c r="J53" i="14"/>
  <c r="E42" i="14"/>
  <c r="L42" i="14"/>
  <c r="N53" i="14"/>
  <c r="I46" i="14"/>
  <c r="P53" i="14"/>
  <c r="K46" i="14"/>
  <c r="J46" i="14"/>
  <c r="L46" i="14"/>
  <c r="P49" i="14"/>
  <c r="P46" i="14"/>
  <c r="K53" i="14"/>
  <c r="K49" i="14"/>
  <c r="E46" i="14"/>
  <c r="O46" i="14"/>
  <c r="J49" i="14"/>
  <c r="I53" i="14"/>
  <c r="M16" i="13"/>
  <c r="M19" i="13"/>
  <c r="I49" i="14"/>
  <c r="G44" i="14"/>
  <c r="S39" i="13"/>
  <c r="S36" i="13" s="1"/>
  <c r="O53" i="14"/>
  <c r="G42" i="14"/>
  <c r="H9" i="13"/>
  <c r="Q46" i="14"/>
  <c r="Q53" i="14"/>
  <c r="N46" i="14"/>
  <c r="M6" i="13"/>
  <c r="H19" i="13"/>
  <c r="F16" i="13"/>
  <c r="H16" i="13" s="1"/>
  <c r="R19" i="13"/>
  <c r="Q16" i="13"/>
  <c r="R16" i="13" s="1"/>
  <c r="R6" i="13"/>
  <c r="R9" i="13"/>
  <c r="G6" i="13"/>
  <c r="M9" i="13"/>
  <c r="M53" i="14" l="1"/>
  <c r="R53" i="14"/>
  <c r="J42" i="14"/>
  <c r="K42" i="14"/>
  <c r="O49" i="14"/>
  <c r="I42" i="14"/>
  <c r="L49" i="14"/>
  <c r="Q49" i="14"/>
  <c r="Q42" i="14"/>
  <c r="N49" i="14"/>
  <c r="O42" i="14"/>
  <c r="N42" i="14"/>
  <c r="H6" i="13"/>
  <c r="M49" i="14" l="1"/>
  <c r="R49" i="14"/>
  <c r="S21" i="9" l="1"/>
  <c r="S25" i="2" s="1"/>
  <c r="M17" i="9" l="1"/>
  <c r="M16" i="9"/>
  <c r="S19" i="2"/>
  <c r="D19" i="2"/>
  <c r="E19" i="2"/>
  <c r="F19" i="2"/>
  <c r="G19" i="2"/>
  <c r="I19" i="2"/>
  <c r="J19" i="2"/>
  <c r="K19" i="2"/>
  <c r="L19" i="2"/>
  <c r="N19" i="2"/>
  <c r="O19" i="2"/>
  <c r="P19" i="2"/>
  <c r="Q19" i="2"/>
  <c r="R19" i="9"/>
  <c r="R17" i="9"/>
  <c r="R16" i="9"/>
  <c r="H19" i="2" l="1"/>
  <c r="M19" i="2"/>
  <c r="R19" i="2"/>
  <c r="M19" i="9"/>
  <c r="R21" i="9" l="1"/>
  <c r="R21" i="2" l="1"/>
  <c r="M21" i="2"/>
  <c r="M18" i="2"/>
  <c r="H18" i="2"/>
  <c r="D27" i="9" l="1"/>
  <c r="E27" i="9"/>
  <c r="F27" i="9"/>
  <c r="G27" i="9"/>
  <c r="I27" i="9"/>
  <c r="J27" i="9"/>
  <c r="K27" i="9"/>
  <c r="L27" i="9"/>
  <c r="N27" i="9"/>
  <c r="O27" i="9"/>
  <c r="Q27" i="9"/>
  <c r="H25" i="9"/>
  <c r="H24" i="9"/>
  <c r="M25" i="9"/>
  <c r="M24" i="9"/>
  <c r="R25" i="9"/>
  <c r="R24" i="9"/>
  <c r="M27" i="9" l="1"/>
  <c r="H27" i="9"/>
  <c r="R27" i="9"/>
  <c r="H7" i="9"/>
  <c r="H11" i="9"/>
  <c r="H9" i="9"/>
  <c r="H12" i="9"/>
  <c r="C22" i="7" l="1"/>
  <c r="C20" i="7" l="1"/>
  <c r="C13" i="7" l="1"/>
  <c r="C14" i="7" s="1"/>
  <c r="O49" i="3" l="1"/>
  <c r="P49" i="3"/>
  <c r="Q49" i="3"/>
  <c r="I49" i="3"/>
  <c r="J49" i="3"/>
  <c r="K49" i="3"/>
  <c r="L49" i="3"/>
  <c r="D49" i="3"/>
  <c r="E49" i="3"/>
  <c r="F49" i="3"/>
  <c r="G49" i="3"/>
  <c r="R48" i="3" l="1"/>
  <c r="N49" i="3"/>
  <c r="R47" i="3" l="1"/>
  <c r="R49" i="3" s="1"/>
  <c r="H21" i="2"/>
  <c r="H10" i="9" l="1"/>
  <c r="F6" i="9"/>
  <c r="G31" i="3" l="1"/>
  <c r="Q31" i="3"/>
  <c r="R19" i="3"/>
  <c r="Q34" i="3"/>
  <c r="E34" i="3"/>
  <c r="G9" i="3"/>
  <c r="Q35" i="3"/>
  <c r="M13" i="3"/>
  <c r="O17" i="3"/>
  <c r="F34" i="3"/>
  <c r="P34" i="3"/>
  <c r="I35" i="3"/>
  <c r="H21" i="3"/>
  <c r="Q17" i="3"/>
  <c r="I17" i="3"/>
  <c r="M18" i="3"/>
  <c r="H19" i="3"/>
  <c r="J17" i="3"/>
  <c r="L35" i="3"/>
  <c r="M19" i="3"/>
  <c r="K17" i="3"/>
  <c r="E37" i="3"/>
  <c r="O37" i="3"/>
  <c r="L34" i="3"/>
  <c r="E35" i="3"/>
  <c r="H13" i="3"/>
  <c r="R13" i="3"/>
  <c r="G6" i="9"/>
  <c r="M12" i="9"/>
  <c r="E25" i="3"/>
  <c r="O34" i="3"/>
  <c r="O25" i="3"/>
  <c r="F35" i="3"/>
  <c r="P35" i="3"/>
  <c r="P25" i="3"/>
  <c r="G35" i="3"/>
  <c r="G34" i="3"/>
  <c r="G25" i="3"/>
  <c r="Q25" i="3"/>
  <c r="G37" i="3"/>
  <c r="Q37" i="3"/>
  <c r="J35" i="3"/>
  <c r="M29" i="3"/>
  <c r="J25" i="3"/>
  <c r="J34" i="3"/>
  <c r="M27" i="3"/>
  <c r="J37" i="3"/>
  <c r="K34" i="3"/>
  <c r="K37" i="3"/>
  <c r="L25" i="3"/>
  <c r="D35" i="3"/>
  <c r="H27" i="3"/>
  <c r="N35" i="3"/>
  <c r="R27" i="3"/>
  <c r="L37" i="3"/>
  <c r="O35" i="3"/>
  <c r="D37" i="3"/>
  <c r="N37" i="3"/>
  <c r="R29" i="3"/>
  <c r="R22" i="8"/>
  <c r="R21" i="8"/>
  <c r="H23" i="8"/>
  <c r="R11" i="9"/>
  <c r="K31" i="3"/>
  <c r="R41" i="3"/>
  <c r="R44" i="3"/>
  <c r="G33" i="3" l="1"/>
  <c r="M37" i="3"/>
  <c r="L17" i="3"/>
  <c r="M41" i="3"/>
  <c r="R23" i="8"/>
  <c r="K14" i="8"/>
  <c r="K12" i="8" s="1"/>
  <c r="H41" i="3"/>
  <c r="I37" i="3"/>
  <c r="R11" i="3"/>
  <c r="R35" i="3" s="1"/>
  <c r="J14" i="8"/>
  <c r="J12" i="8" s="1"/>
  <c r="P17" i="3"/>
  <c r="R24" i="8"/>
  <c r="P37" i="3"/>
  <c r="F37" i="3"/>
  <c r="R9" i="9"/>
  <c r="R21" i="3"/>
  <c r="M10" i="3"/>
  <c r="H29" i="3"/>
  <c r="H37" i="3" s="1"/>
  <c r="F25" i="3"/>
  <c r="H10" i="3"/>
  <c r="G10" i="8"/>
  <c r="G8" i="8" s="1"/>
  <c r="R12" i="9"/>
  <c r="H42" i="3"/>
  <c r="R7" i="9"/>
  <c r="H23" i="3"/>
  <c r="R17" i="8"/>
  <c r="P54" i="8"/>
  <c r="M20" i="8"/>
  <c r="P10" i="8"/>
  <c r="P8" i="8" s="1"/>
  <c r="R26" i="3"/>
  <c r="N34" i="3"/>
  <c r="N25" i="3"/>
  <c r="E6" i="9"/>
  <c r="P9" i="3"/>
  <c r="P33" i="3" s="1"/>
  <c r="E31" i="3"/>
  <c r="M17" i="8"/>
  <c r="M9" i="8"/>
  <c r="I45" i="8"/>
  <c r="I52" i="8"/>
  <c r="I25" i="3"/>
  <c r="I34" i="3"/>
  <c r="M26" i="3"/>
  <c r="O47" i="8"/>
  <c r="H11" i="3"/>
  <c r="H35" i="3" s="1"/>
  <c r="L33" i="3"/>
  <c r="O9" i="3"/>
  <c r="O33" i="3" s="1"/>
  <c r="M21" i="3"/>
  <c r="M17" i="3" s="1"/>
  <c r="H44" i="3"/>
  <c r="H9" i="8"/>
  <c r="N10" i="8"/>
  <c r="N8" i="8" s="1"/>
  <c r="N47" i="8"/>
  <c r="R37" i="3"/>
  <c r="D34" i="3"/>
  <c r="H26" i="3"/>
  <c r="D25" i="3"/>
  <c r="M7" i="9"/>
  <c r="F9" i="3"/>
  <c r="Q9" i="3"/>
  <c r="Q33" i="3" s="1"/>
  <c r="M15" i="8"/>
  <c r="I14" i="8"/>
  <c r="I12" i="8" s="1"/>
  <c r="Q10" i="8"/>
  <c r="Q8" i="8" s="1"/>
  <c r="K25" i="3"/>
  <c r="K35" i="3"/>
  <c r="E47" i="8"/>
  <c r="E9" i="3"/>
  <c r="E33" i="3" s="1"/>
  <c r="Q47" i="8"/>
  <c r="E45" i="8"/>
  <c r="P47" i="8"/>
  <c r="Q52" i="8"/>
  <c r="D10" i="8"/>
  <c r="D8" i="8" s="1"/>
  <c r="M23" i="3"/>
  <c r="N17" i="3"/>
  <c r="R18" i="3"/>
  <c r="J33" i="3"/>
  <c r="R23" i="3"/>
  <c r="O6" i="9"/>
  <c r="F47" i="8"/>
  <c r="N45" i="8"/>
  <c r="N52" i="8"/>
  <c r="G45" i="8"/>
  <c r="L52" i="8"/>
  <c r="L45" i="8"/>
  <c r="H21" i="8"/>
  <c r="K45" i="8"/>
  <c r="K52" i="8"/>
  <c r="H17" i="8"/>
  <c r="H24" i="8"/>
  <c r="O10" i="8"/>
  <c r="F10" i="8"/>
  <c r="F8" i="8" s="1"/>
  <c r="H15" i="8"/>
  <c r="M11" i="3"/>
  <c r="H18" i="3"/>
  <c r="H17" i="3" s="1"/>
  <c r="E10" i="8"/>
  <c r="E8" i="8" s="1"/>
  <c r="R11" i="8"/>
  <c r="L31" i="3"/>
  <c r="G14" i="8"/>
  <c r="G12" i="8" s="1"/>
  <c r="H11" i="8"/>
  <c r="H22" i="8"/>
  <c r="F45" i="8"/>
  <c r="J52" i="8"/>
  <c r="J45" i="8"/>
  <c r="M9" i="9"/>
  <c r="L14" i="8"/>
  <c r="L12" i="8" s="1"/>
  <c r="O31" i="3"/>
  <c r="N9" i="3"/>
  <c r="R10" i="3"/>
  <c r="J14" i="3"/>
  <c r="O8" i="8" l="1"/>
  <c r="E6" i="8"/>
  <c r="E44" i="8"/>
  <c r="O6" i="8"/>
  <c r="O44" i="8"/>
  <c r="N6" i="8"/>
  <c r="F6" i="8"/>
  <c r="F44" i="8"/>
  <c r="Q6" i="8"/>
  <c r="Q44" i="8"/>
  <c r="P6" i="8"/>
  <c r="P44" i="8"/>
  <c r="G6" i="8"/>
  <c r="G44" i="8"/>
  <c r="M12" i="8"/>
  <c r="H8" i="8"/>
  <c r="D6" i="8"/>
  <c r="D7" i="2" s="1"/>
  <c r="R8" i="8"/>
  <c r="G46" i="8"/>
  <c r="M9" i="3"/>
  <c r="R9" i="3"/>
  <c r="K10" i="8"/>
  <c r="F14" i="8"/>
  <c r="F12" i="8" s="1"/>
  <c r="Q54" i="8"/>
  <c r="M52" i="8"/>
  <c r="K33" i="3"/>
  <c r="K14" i="3"/>
  <c r="F33" i="3"/>
  <c r="Q14" i="8"/>
  <c r="Q12" i="8" s="1"/>
  <c r="P14" i="8"/>
  <c r="P12" i="8" s="1"/>
  <c r="M44" i="3"/>
  <c r="E14" i="8"/>
  <c r="E12" i="8" s="1"/>
  <c r="R17" i="3"/>
  <c r="P14" i="3"/>
  <c r="M24" i="8"/>
  <c r="H9" i="3"/>
  <c r="M11" i="9"/>
  <c r="D33" i="3"/>
  <c r="M23" i="8"/>
  <c r="I33" i="3"/>
  <c r="H15" i="3"/>
  <c r="R13" i="8"/>
  <c r="R9" i="8"/>
  <c r="H13" i="8"/>
  <c r="O14" i="8"/>
  <c r="O12" i="8" s="1"/>
  <c r="L10" i="8"/>
  <c r="R15" i="3"/>
  <c r="N14" i="8"/>
  <c r="N12" i="8" s="1"/>
  <c r="H20" i="8"/>
  <c r="M21" i="8"/>
  <c r="O6" i="3"/>
  <c r="P10" i="2"/>
  <c r="J6" i="9"/>
  <c r="E9" i="2"/>
  <c r="E46" i="8"/>
  <c r="H10" i="8"/>
  <c r="J47" i="8"/>
  <c r="J54" i="8"/>
  <c r="Q46" i="8"/>
  <c r="H7" i="8"/>
  <c r="E7" i="2"/>
  <c r="P46" i="8"/>
  <c r="R10" i="9"/>
  <c r="I14" i="3"/>
  <c r="N54" i="8"/>
  <c r="M11" i="8"/>
  <c r="M54" i="8" s="1"/>
  <c r="I47" i="8"/>
  <c r="I54" i="8"/>
  <c r="R7" i="3"/>
  <c r="R31" i="3" s="1"/>
  <c r="M22" i="8"/>
  <c r="M7" i="3"/>
  <c r="M31" i="3" s="1"/>
  <c r="I31" i="3"/>
  <c r="H8" i="9"/>
  <c r="D6" i="9"/>
  <c r="H6" i="9" s="1"/>
  <c r="L47" i="8"/>
  <c r="L54" i="8"/>
  <c r="I10" i="8"/>
  <c r="D14" i="8"/>
  <c r="D12" i="8" s="1"/>
  <c r="H12" i="8" s="1"/>
  <c r="N22" i="3"/>
  <c r="J9" i="2"/>
  <c r="F9" i="2"/>
  <c r="K22" i="3"/>
  <c r="K53" i="8"/>
  <c r="R7" i="8"/>
  <c r="N7" i="2"/>
  <c r="N31" i="3"/>
  <c r="M7" i="8"/>
  <c r="H34" i="3"/>
  <c r="H25" i="3"/>
  <c r="M15" i="3"/>
  <c r="P31" i="3"/>
  <c r="H7" i="3"/>
  <c r="N6" i="3"/>
  <c r="F46" i="8"/>
  <c r="D14" i="3"/>
  <c r="P45" i="8"/>
  <c r="P52" i="8"/>
  <c r="M42" i="3"/>
  <c r="O45" i="8"/>
  <c r="O52" i="8"/>
  <c r="O9" i="2"/>
  <c r="R10" i="8"/>
  <c r="M25" i="3"/>
  <c r="M33" i="3" s="1"/>
  <c r="M34" i="3"/>
  <c r="M13" i="8"/>
  <c r="N33" i="3"/>
  <c r="I22" i="3"/>
  <c r="I38" i="3" s="1"/>
  <c r="J10" i="8"/>
  <c r="J31" i="3"/>
  <c r="O46" i="8"/>
  <c r="M16" i="8"/>
  <c r="M14" i="8" s="1"/>
  <c r="Q6" i="9"/>
  <c r="R20" i="8"/>
  <c r="D31" i="3"/>
  <c r="G47" i="8"/>
  <c r="Q45" i="8"/>
  <c r="F31" i="3"/>
  <c r="O54" i="8"/>
  <c r="R34" i="3"/>
  <c r="R25" i="3"/>
  <c r="R33" i="3" s="1"/>
  <c r="S6" i="9"/>
  <c r="P6" i="9"/>
  <c r="F7" i="2"/>
  <c r="G7" i="2"/>
  <c r="K54" i="8"/>
  <c r="K47" i="8"/>
  <c r="M35" i="3"/>
  <c r="F14" i="3"/>
  <c r="Q14" i="3"/>
  <c r="K6" i="9"/>
  <c r="O14" i="3"/>
  <c r="L14" i="3"/>
  <c r="K32" i="3"/>
  <c r="L6" i="9"/>
  <c r="E14" i="3"/>
  <c r="H33" i="3" l="1"/>
  <c r="R50" i="8"/>
  <c r="M50" i="8"/>
  <c r="R12" i="8"/>
  <c r="P53" i="8"/>
  <c r="L53" i="8"/>
  <c r="L8" i="8"/>
  <c r="K8" i="8"/>
  <c r="N53" i="8"/>
  <c r="I8" i="8"/>
  <c r="K46" i="8"/>
  <c r="J8" i="8"/>
  <c r="O8" i="2"/>
  <c r="N8" i="2"/>
  <c r="N46" i="8"/>
  <c r="O10" i="2"/>
  <c r="E6" i="3"/>
  <c r="R52" i="8"/>
  <c r="R54" i="8"/>
  <c r="P9" i="2"/>
  <c r="R16" i="8"/>
  <c r="R14" i="8" s="1"/>
  <c r="P6" i="3"/>
  <c r="F10" i="2"/>
  <c r="F6" i="3"/>
  <c r="Q53" i="8"/>
  <c r="L46" i="8"/>
  <c r="N10" i="2"/>
  <c r="J6" i="3"/>
  <c r="N32" i="3"/>
  <c r="M24" i="3"/>
  <c r="M22" i="3" s="1"/>
  <c r="R24" i="3"/>
  <c r="R22" i="3" s="1"/>
  <c r="E10" i="2"/>
  <c r="Q22" i="3"/>
  <c r="U26" i="2" s="1"/>
  <c r="Q32" i="3"/>
  <c r="N14" i="3"/>
  <c r="R16" i="3"/>
  <c r="R14" i="3" s="1"/>
  <c r="K10" i="2"/>
  <c r="S9" i="2"/>
  <c r="S8" i="2"/>
  <c r="M6" i="9"/>
  <c r="G6" i="3"/>
  <c r="G9" i="2"/>
  <c r="G10" i="2"/>
  <c r="L22" i="3"/>
  <c r="G42" i="8"/>
  <c r="F42" i="8"/>
  <c r="F11" i="2"/>
  <c r="G14" i="3"/>
  <c r="H6" i="8"/>
  <c r="H11" i="2" s="1"/>
  <c r="D11" i="2"/>
  <c r="M8" i="9"/>
  <c r="G22" i="3"/>
  <c r="G32" i="3"/>
  <c r="H8" i="3"/>
  <c r="H9" i="2" s="1"/>
  <c r="D9" i="2"/>
  <c r="Q42" i="8"/>
  <c r="Q11" i="2"/>
  <c r="Q7" i="2"/>
  <c r="J53" i="8"/>
  <c r="J46" i="8"/>
  <c r="J10" i="2"/>
  <c r="I9" i="2"/>
  <c r="P7" i="2"/>
  <c r="P42" i="8"/>
  <c r="P11" i="2"/>
  <c r="Q6" i="3"/>
  <c r="Q9" i="2"/>
  <c r="M10" i="9"/>
  <c r="O22" i="3"/>
  <c r="O32" i="3"/>
  <c r="H31" i="3"/>
  <c r="N30" i="3"/>
  <c r="N15" i="2" s="1"/>
  <c r="M16" i="3"/>
  <c r="M14" i="3" s="1"/>
  <c r="D10" i="2"/>
  <c r="S7" i="2"/>
  <c r="S11" i="2"/>
  <c r="I32" i="3"/>
  <c r="R8" i="3"/>
  <c r="R9" i="2" s="1"/>
  <c r="N9" i="2"/>
  <c r="H16" i="8"/>
  <c r="H14" i="8" s="1"/>
  <c r="P22" i="3"/>
  <c r="P32" i="3"/>
  <c r="O7" i="2"/>
  <c r="O42" i="8"/>
  <c r="O11" i="2"/>
  <c r="O53" i="8"/>
  <c r="S10" i="2"/>
  <c r="R6" i="8"/>
  <c r="N11" i="2"/>
  <c r="M10" i="8"/>
  <c r="R53" i="8" s="1"/>
  <c r="I53" i="8"/>
  <c r="I46" i="8"/>
  <c r="I10" i="2"/>
  <c r="I6" i="3"/>
  <c r="E42" i="8"/>
  <c r="E11" i="2"/>
  <c r="Q10" i="2"/>
  <c r="F22" i="3"/>
  <c r="F32" i="3"/>
  <c r="J22" i="3"/>
  <c r="J32" i="3"/>
  <c r="K9" i="2"/>
  <c r="K6" i="3"/>
  <c r="G11" i="2"/>
  <c r="D6" i="3"/>
  <c r="E32" i="3"/>
  <c r="E22" i="3"/>
  <c r="D32" i="3"/>
  <c r="H24" i="3"/>
  <c r="D22" i="3"/>
  <c r="S26" i="2" l="1"/>
  <c r="T26" i="2"/>
  <c r="L6" i="8"/>
  <c r="L11" i="2" s="1"/>
  <c r="L51" i="8"/>
  <c r="L44" i="8"/>
  <c r="Q51" i="8"/>
  <c r="N44" i="8"/>
  <c r="J6" i="8"/>
  <c r="J42" i="8" s="1"/>
  <c r="J51" i="8"/>
  <c r="J44" i="8"/>
  <c r="O51" i="8"/>
  <c r="I51" i="8"/>
  <c r="I44" i="8"/>
  <c r="N51" i="8"/>
  <c r="K51" i="8"/>
  <c r="K44" i="8"/>
  <c r="P51" i="8"/>
  <c r="M8" i="8"/>
  <c r="I6" i="8"/>
  <c r="I7" i="2" s="1"/>
  <c r="K6" i="8"/>
  <c r="L7" i="2"/>
  <c r="N42" i="8"/>
  <c r="L42" i="8"/>
  <c r="L49" i="8"/>
  <c r="Q49" i="8"/>
  <c r="G8" i="2"/>
  <c r="Q8" i="2"/>
  <c r="F8" i="2"/>
  <c r="K8" i="2"/>
  <c r="I8" i="2"/>
  <c r="D8" i="2"/>
  <c r="J8" i="2"/>
  <c r="P8" i="2"/>
  <c r="E8" i="2"/>
  <c r="S15" i="2"/>
  <c r="M53" i="8"/>
  <c r="R11" i="2"/>
  <c r="I49" i="8"/>
  <c r="N49" i="8"/>
  <c r="R7" i="2"/>
  <c r="H16" i="3"/>
  <c r="H14" i="3" s="1"/>
  <c r="E30" i="3"/>
  <c r="E15" i="2" s="1"/>
  <c r="Q30" i="3"/>
  <c r="Q15" i="2" s="1"/>
  <c r="R10" i="2"/>
  <c r="O30" i="3"/>
  <c r="O15" i="2" s="1"/>
  <c r="R6" i="3"/>
  <c r="R8" i="9"/>
  <c r="R6" i="9"/>
  <c r="L9" i="2"/>
  <c r="L6" i="3"/>
  <c r="L10" i="2"/>
  <c r="D30" i="3"/>
  <c r="D15" i="2" s="1"/>
  <c r="I30" i="3"/>
  <c r="I15" i="2" s="1"/>
  <c r="P30" i="3"/>
  <c r="P15" i="2" s="1"/>
  <c r="K30" i="3"/>
  <c r="K15" i="2" s="1"/>
  <c r="H32" i="3"/>
  <c r="H22" i="3"/>
  <c r="J30" i="3"/>
  <c r="J15" i="2" s="1"/>
  <c r="M8" i="3"/>
  <c r="M10" i="2" s="1"/>
  <c r="G30" i="3"/>
  <c r="G15" i="2" s="1"/>
  <c r="H10" i="2"/>
  <c r="H7" i="2"/>
  <c r="L32" i="3"/>
  <c r="H6" i="3"/>
  <c r="R32" i="3"/>
  <c r="F30" i="3"/>
  <c r="F15" i="2" s="1"/>
  <c r="M51" i="8" l="1"/>
  <c r="R51" i="8"/>
  <c r="O49" i="8"/>
  <c r="J11" i="2"/>
  <c r="M6" i="8"/>
  <c r="M49" i="8" s="1"/>
  <c r="J7" i="2"/>
  <c r="J49" i="8"/>
  <c r="I42" i="8"/>
  <c r="K49" i="8"/>
  <c r="K7" i="2"/>
  <c r="K42" i="8"/>
  <c r="P49" i="8"/>
  <c r="K11" i="2"/>
  <c r="I11" i="2"/>
  <c r="R8" i="2"/>
  <c r="H8" i="2"/>
  <c r="L8" i="2"/>
  <c r="R30" i="3"/>
  <c r="R15" i="2" s="1"/>
  <c r="H30" i="3"/>
  <c r="H15" i="2" s="1"/>
  <c r="L30" i="3"/>
  <c r="L15" i="2" s="1"/>
  <c r="S17" i="2"/>
  <c r="S16" i="2"/>
  <c r="M11" i="2"/>
  <c r="M9" i="2"/>
  <c r="M32" i="3"/>
  <c r="M6" i="3"/>
  <c r="R49" i="8" l="1"/>
  <c r="M7" i="2"/>
  <c r="Q17" i="2"/>
  <c r="P17" i="2"/>
  <c r="G17" i="2"/>
  <c r="E17" i="2"/>
  <c r="O17" i="2"/>
  <c r="K17" i="2"/>
  <c r="F17" i="2"/>
  <c r="D17" i="2"/>
  <c r="M8" i="2"/>
  <c r="M30" i="3"/>
  <c r="M15" i="2" s="1"/>
  <c r="N17" i="2" l="1"/>
  <c r="H17" i="2"/>
  <c r="R17" i="2"/>
  <c r="I17" i="2"/>
  <c r="J17" i="2"/>
  <c r="L17" i="2"/>
  <c r="M17" i="2" l="1"/>
  <c r="L43" i="3" l="1"/>
  <c r="J43" i="3"/>
  <c r="N43" i="3"/>
  <c r="I43" i="3"/>
  <c r="K43" i="3"/>
  <c r="F43" i="3"/>
  <c r="G43" i="3"/>
  <c r="P43" i="3"/>
  <c r="O43" i="3"/>
  <c r="Q43" i="3"/>
  <c r="D43" i="3"/>
  <c r="E43" i="3"/>
  <c r="J16" i="2"/>
  <c r="J38" i="3"/>
  <c r="L16" i="2"/>
  <c r="L38" i="3"/>
  <c r="Q16" i="2"/>
  <c r="Q38" i="3"/>
  <c r="I16" i="2"/>
  <c r="P16" i="2"/>
  <c r="P38" i="3"/>
  <c r="K16" i="2"/>
  <c r="K38" i="3"/>
  <c r="O16" i="2"/>
  <c r="O38" i="3"/>
  <c r="G16" i="2"/>
  <c r="G38" i="3"/>
  <c r="N16" i="2"/>
  <c r="N38" i="3"/>
  <c r="F16" i="2"/>
  <c r="F38" i="3"/>
  <c r="E16" i="2"/>
  <c r="E38" i="3"/>
  <c r="D16" i="2"/>
  <c r="D38" i="3"/>
  <c r="R38" i="3" l="1"/>
  <c r="M38" i="3"/>
  <c r="M39" i="3" s="1"/>
  <c r="R39" i="3"/>
  <c r="H38" i="3"/>
  <c r="H39" i="3" l="1"/>
  <c r="R16" i="2"/>
  <c r="R43" i="3"/>
  <c r="M43" i="3"/>
  <c r="M16" i="2"/>
  <c r="H43" i="3" l="1"/>
  <c r="H16" i="2"/>
  <c r="T47" i="14" l="1"/>
  <c r="T54" i="14"/>
  <c r="T43" i="14"/>
  <c r="S52" i="14"/>
  <c r="S45" i="14"/>
  <c r="S47" i="14"/>
  <c r="S54" i="14"/>
  <c r="T45" i="14"/>
  <c r="T52" i="14"/>
  <c r="T50" i="14"/>
  <c r="T53" i="14" l="1"/>
  <c r="T46" i="14"/>
  <c r="T8" i="14"/>
  <c r="U44" i="14" s="1"/>
  <c r="S50" i="14"/>
  <c r="S43" i="14"/>
  <c r="S8" i="14"/>
  <c r="S53" i="14"/>
  <c r="S46" i="14"/>
  <c r="S6" i="14" l="1"/>
  <c r="W8" i="14"/>
  <c r="W51" i="14" s="1"/>
  <c r="T14" i="14"/>
  <c r="T12" i="14" s="1"/>
  <c r="S44" i="14"/>
  <c r="S51" i="14"/>
  <c r="T44" i="14"/>
  <c r="T51" i="14"/>
  <c r="T6" i="14"/>
  <c r="U42" i="14" s="1"/>
  <c r="S42" i="14"/>
  <c r="S49" i="14"/>
  <c r="S14" i="14"/>
  <c r="S12" i="14" s="1"/>
  <c r="W12" i="14" s="1"/>
  <c r="T6" i="9"/>
  <c r="W6" i="9" s="1"/>
  <c r="W6" i="14" l="1"/>
  <c r="W49" i="14" s="1"/>
  <c r="T49" i="14"/>
  <c r="T42" i="14"/>
</calcChain>
</file>

<file path=xl/sharedStrings.xml><?xml version="1.0" encoding="utf-8"?>
<sst xmlns="http://schemas.openxmlformats.org/spreadsheetml/2006/main" count="510" uniqueCount="209">
  <si>
    <t>Tata Communications Data Pack - FY 2021 to present</t>
  </si>
  <si>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</si>
  <si>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</si>
  <si>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</si>
  <si>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</si>
  <si>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</si>
  <si>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</si>
  <si>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</si>
  <si>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</si>
  <si>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</si>
  <si>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</si>
  <si>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</si>
  <si>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</si>
  <si>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</si>
  <si>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</si>
  <si>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</si>
  <si>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</si>
  <si>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Others (Subsidiaries + Real Estate)</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</si>
  <si>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</si>
  <si>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</si>
  <si>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</si>
  <si>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</si>
  <si>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</si>
  <si>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</si>
  <si>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</si>
  <si>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</si>
  <si>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</si>
  <si>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</si>
  <si>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</si>
  <si>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</si>
  <si>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</si>
  <si>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</si>
  <si>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</si>
  <si>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</si>
  <si>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</si>
  <si>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</si>
  <si>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</si>
  <si>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</si>
  <si>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</si>
  <si>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</si>
  <si>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</si>
  <si>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</si>
  <si>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</si>
  <si>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</si>
  <si>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</si>
  <si>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</si>
  <si>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</si>
  <si>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</si>
  <si>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</si>
  <si>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</si>
  <si>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</si>
  <si>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</si>
  <si>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</si>
  <si>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</si>
  <si>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</si>
  <si>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</si>
  <si>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</si>
  <si>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</si>
  <si>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</si>
  <si>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</si>
  <si>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</si>
  <si>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</si>
  <si>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</si>
  <si>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</si>
  <si>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</si>
  <si>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</si>
  <si>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</si>
  <si>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</si>
  <si>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</si>
  <si>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</si>
  <si>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</si>
  <si>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</si>
  <si>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</si>
  <si>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</si>
  <si>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</si>
  <si>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</si>
  <si>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r>
      <t>Others</t>
    </r>
    <r>
      <rPr>
        <sz val="10"/>
        <color rgb="FF808080"/>
        <rFont val="Calibri"/>
        <family val="2"/>
      </rPr>
      <t>¹</t>
    </r>
  </si>
  <si>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</si>
  <si>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</si>
  <si>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</si>
  <si>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</si>
  <si>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</si>
  <si>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</si>
  <si>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</si>
  <si>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</si>
  <si>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</si>
  <si>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</si>
  <si>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</si>
  <si>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</si>
  <si>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</si>
  <si>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</si>
  <si>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</si>
  <si>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</si>
  <si>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</si>
  <si>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</si>
  <si>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</si>
  <si>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</si>
  <si>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</si>
  <si>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</si>
  <si>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</si>
  <si>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</si>
  <si>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</si>
  <si>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</si>
  <si>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</si>
  <si>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</si>
  <si>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</si>
  <si>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</si>
  <si>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</si>
  <si>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</si>
  <si>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</si>
  <si>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</si>
  <si>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</si>
  <si>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</si>
  <si>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</si>
  <si>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</si>
  <si>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</si>
  <si>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As at Dec 31, 2022</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</si>
  <si>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</si>
  <si>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</si>
  <si>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</si>
  <si>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</si>
  <si>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</si>
  <si>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</si>
  <si>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</si>
  <si>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</si>
  <si>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</si>
  <si>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</si>
  <si>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</si>
  <si>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</si>
  <si>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</si>
  <si>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</si>
  <si>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</si>
  <si>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</si>
  <si>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</si>
  <si>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</si>
  <si>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</si>
  <si>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</si>
  <si>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</si>
  <si>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</si>
  <si>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</si>
  <si>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</si>
  <si>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</si>
  <si>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</si>
  <si>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</si>
  <si>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</si>
  <si>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</si>
  <si>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</si>
  <si>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</si>
  <si>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</si>
  <si>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</si>
  <si>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</si>
  <si>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</si>
  <si>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</si>
  <si>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</si>
  <si>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</si>
  <si>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</si>
  <si>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</si>
  <si>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</si>
  <si>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</si>
  <si>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</si>
  <si>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</si>
  <si>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</si>
  <si>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</si>
  <si>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</si>
  <si>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</si>
  <si>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</si>
  <si>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</si>
  <si>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</si>
  <si>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</si>
  <si>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</si>
  <si>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</si>
  <si>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</si>
  <si>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As at Mar 31, 2023</t>
  </si>
  <si>
    <t>Gross Revenue Growth YoY</t>
  </si>
  <si>
    <t>Consolidated PL (Underlying)</t>
  </si>
  <si>
    <t>Key Trends (Underlying)</t>
  </si>
  <si>
    <t>Other KPIs</t>
  </si>
  <si>
    <t>Shareholding Pattern</t>
  </si>
  <si>
    <t>Quarterly Consolidated P&amp;L (Underlying) - INR crores</t>
  </si>
  <si>
    <t>Quarterly Key Trends (Underlying) - INR crores</t>
  </si>
  <si>
    <t>Quarterly Other KPIs - INR crores</t>
  </si>
  <si>
    <t>Quarterly Shareholding Pattern</t>
  </si>
  <si>
    <t>Underlying Financials</t>
  </si>
  <si>
    <t>Gross Revenue Break Up of Digital Portfolio</t>
  </si>
  <si>
    <t>Reported Financials</t>
  </si>
  <si>
    <t>Includes the impact of acquisitions and disposals, if any.</t>
  </si>
  <si>
    <t>Excludes the impact of acquisitions and disposals, if any.</t>
  </si>
  <si>
    <t>Average Exchange Rates</t>
  </si>
  <si>
    <t>Closing Exchange Rates</t>
  </si>
  <si>
    <t>Quarter Ended Exchange Rate</t>
  </si>
  <si>
    <t>Core Connectivity Revenue by Segment</t>
  </si>
  <si>
    <t>Quarterly Key Trends (Reported) - INR crores</t>
  </si>
  <si>
    <t>Quarterly Consolidated P&amp;L (Reported) - INR crores</t>
  </si>
  <si>
    <t>Consolidated PL (Reported)</t>
  </si>
  <si>
    <t>Key Trends (Reported)</t>
  </si>
  <si>
    <t>Exchange Rate</t>
  </si>
  <si>
    <t xml:space="preserve">
- Effective May 1 2023, Reported Financial Metrics are including M&amp;A and disposals
- Underlying Financial Metrics are excluding M&amp;A and disposals
- Digital Portfolio includes Digital Platforms and Services &amp; Incubation Services combined</t>
  </si>
  <si>
    <t>As at Sep 30, 2023</t>
  </si>
  <si>
    <t>TCR</t>
  </si>
  <si>
    <t>TCPS</t>
  </si>
  <si>
    <t>TCTS</t>
  </si>
  <si>
    <t>As at Dec 31, 2023</t>
  </si>
  <si>
    <t>As at Mar 31, 2024</t>
  </si>
  <si>
    <t>FY 2024</t>
  </si>
  <si>
    <t>March 31, 2024</t>
  </si>
  <si>
    <t>No. of Shares Outstanding (31/03/2024)</t>
  </si>
  <si>
    <t>Closing Market Price - NSE (31/03/2024)</t>
  </si>
  <si>
    <t>Market Capitalisation (31/03/2024)</t>
  </si>
  <si>
    <t>M&amp;A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</si>
</sst>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64" formatCode="_(* #,##0_);_(* \(#,##0\);_(* &quot;-&quot;_);_(@_)"/>
    <numFmt numFmtId="165" formatCode="_([$€-2]* #,##0.00_);_([$€-2]* \(#,##0.00\);_([$€-2]* &quot;-&quot;??_)"/>
    <numFmt numFmtId="166" formatCode="mmm/yyyy"/>
    <numFmt numFmtId="167" formatCode="0.0"/>
    <numFmt numFmtId="168" formatCode="_ * #,##0.0_ ;_ * \-#,##0.0_ ;_ * &quot;-&quot;??_ ;_ @_ "/>
    <numFmt numFmtId="169" formatCode="0.0%"/>
    <numFmt numFmtId="170" formatCode="#,##0.0"/>
    <numFmt numFmtId="171" formatCode="_(* #,##0.0_);_(* \(#,##0.0\);_(* &quot;-&quot;??_);_(@_)"/>
    <numFmt numFmtId="172" formatCode="_ * #,##0.0_ ;_ * \-#,##0.0_ ;_ * &quot;-&quot;?_ ;_ @_ "/>
    <numFmt numFmtId="173" formatCode="_ * #,##0_ ;_ * \-#,##0_ ;_ * &quot;-&quot;??_ ;_ @_ "/>
    <numFmt numFmtId="174" formatCode="#,##0.0%"/>
    <numFmt numFmtId="175" formatCode="#,##0.00%"/>
    <numFmt numFmtId="176" formatCode="_ * #,##0.000000_ ;_ * \-#,##0.000000_ ;_ * &quot;-&quot;??_ ;_ @_ "/>
  </numFmts>
  <fonts count="42"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sz val="11"/>
      <color theme="1" tint="0.34998626667073579"/>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sz val="10"/>
      <color rgb="FF808080"/>
      <name val="Calibri"/>
      <family val="2"/>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sz val="11"/>
      <color rgb="FFFF0000"/>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5" fillId="0" borderId="0"/>
  </cellStyleXfs>
  <cellXfs count="16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quotePrefix="1" applyFont="1" applyAlignment="1">
      <alignment vertical="center" wrapText="1"/>
    </xf>
    <xf numFmtId="0" fontId="5"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6" fillId="0" borderId="0" xfId="0" applyFont="1"/>
    <xf numFmtId="0" fontId="8" fillId="0" borderId="0" xfId="3" applyFont="1" applyBorder="1" applyAlignment="1">
      <alignment vertical="center"/>
    </xf>
    <xf numFmtId="0" fontId="9" fillId="0" borderId="0" xfId="0" applyFont="1"/>
    <xf numFmtId="0" fontId="10" fillId="0" borderId="0" xfId="0" applyFont="1"/>
    <xf numFmtId="0" fontId="11" fillId="0" borderId="0" xfId="0" applyFont="1"/>
    <xf numFmtId="0" fontId="12" fillId="0" borderId="0" xfId="0" applyFont="1"/>
    <xf numFmtId="0" fontId="13" fillId="0" borderId="0" xfId="4" applyNumberFormat="1" applyFont="1" applyAlignment="1">
      <alignment vertical="center" wrapText="1"/>
    </xf>
    <xf numFmtId="0" fontId="14" fillId="0" borderId="9" xfId="4" applyNumberFormat="1" applyFont="1" applyBorder="1" applyAlignment="1">
      <alignment horizontal="center" vertical="center" wrapText="1"/>
    </xf>
    <xf numFmtId="166" fontId="14" fillId="0" borderId="9" xfId="5" quotePrefix="1" applyNumberFormat="1" applyFont="1" applyBorder="1" applyAlignment="1">
      <alignment horizontal="center" vertical="center"/>
    </xf>
    <xf numFmtId="166" fontId="16" fillId="0" borderId="9" xfId="5" quotePrefix="1" applyNumberFormat="1" applyFont="1" applyBorder="1" applyAlignment="1">
      <alignment horizontal="center" vertical="center"/>
    </xf>
    <xf numFmtId="0" fontId="17" fillId="3" borderId="0" xfId="4" applyNumberFormat="1" applyFont="1" applyFill="1" applyAlignment="1">
      <alignment vertical="center" wrapText="1"/>
    </xf>
    <xf numFmtId="166" fontId="14" fillId="0" borderId="0" xfId="5" quotePrefix="1" applyNumberFormat="1" applyFont="1" applyAlignment="1">
      <alignment horizontal="center" vertical="center"/>
    </xf>
    <xf numFmtId="166" fontId="16" fillId="0" borderId="0" xfId="5" quotePrefix="1" applyNumberFormat="1" applyFont="1" applyAlignment="1">
      <alignment horizontal="center" vertical="center"/>
    </xf>
    <xf numFmtId="0" fontId="18" fillId="0" borderId="0" xfId="0" applyFont="1"/>
    <xf numFmtId="0" fontId="9" fillId="0" borderId="0" xfId="0" applyFont="1" applyAlignment="1">
      <alignment horizontal="center"/>
    </xf>
    <xf numFmtId="167" fontId="9" fillId="0" borderId="0" xfId="0" applyNumberFormat="1" applyFont="1"/>
    <xf numFmtId="167" fontId="10" fillId="0" borderId="0" xfId="0" applyNumberFormat="1" applyFont="1"/>
    <xf numFmtId="168" fontId="9" fillId="0" borderId="0" xfId="1" applyNumberFormat="1" applyFont="1" applyFill="1" applyBorder="1"/>
    <xf numFmtId="0" fontId="14" fillId="0" borderId="0" xfId="0" applyFont="1"/>
    <xf numFmtId="167" fontId="19" fillId="0" borderId="0" xfId="0" applyNumberFormat="1" applyFont="1"/>
    <xf numFmtId="0" fontId="19" fillId="0" borderId="0" xfId="0" applyFont="1" applyAlignment="1">
      <alignment horizontal="left" indent="1"/>
    </xf>
    <xf numFmtId="0" fontId="19" fillId="0" borderId="0" xfId="0" applyFont="1"/>
    <xf numFmtId="169" fontId="13" fillId="0" borderId="0" xfId="2" applyNumberFormat="1" applyFont="1" applyBorder="1" applyAlignment="1">
      <alignment horizontal="left"/>
    </xf>
    <xf numFmtId="169" fontId="13" fillId="0" borderId="0" xfId="2" applyNumberFormat="1" applyFont="1" applyBorder="1"/>
    <xf numFmtId="169" fontId="9" fillId="0" borderId="0" xfId="2" applyNumberFormat="1" applyFont="1" applyBorder="1" applyAlignment="1">
      <alignment horizontal="center"/>
    </xf>
    <xf numFmtId="169" fontId="14" fillId="0" borderId="0" xfId="2" applyNumberFormat="1" applyFont="1" applyFill="1" applyBorder="1"/>
    <xf numFmtId="169" fontId="16" fillId="0" borderId="0" xfId="2" applyNumberFormat="1" applyFont="1" applyFill="1" applyBorder="1"/>
    <xf numFmtId="169" fontId="19" fillId="0" borderId="0" xfId="2" applyNumberFormat="1" applyFont="1" applyBorder="1" applyAlignment="1">
      <alignment horizontal="left" indent="1"/>
    </xf>
    <xf numFmtId="169" fontId="9" fillId="0" borderId="0" xfId="2" applyNumberFormat="1" applyFont="1" applyFill="1" applyBorder="1"/>
    <xf numFmtId="169" fontId="10" fillId="0" borderId="0" xfId="2" applyNumberFormat="1" applyFont="1" applyFill="1" applyBorder="1"/>
    <xf numFmtId="169" fontId="19" fillId="0" borderId="0" xfId="2" applyNumberFormat="1" applyFont="1" applyBorder="1"/>
    <xf numFmtId="170" fontId="9" fillId="0" borderId="0" xfId="0" applyNumberFormat="1" applyFont="1"/>
    <xf numFmtId="170" fontId="10" fillId="0" borderId="0" xfId="0" applyNumberFormat="1" applyFont="1"/>
    <xf numFmtId="0" fontId="20" fillId="0" borderId="0" xfId="0" applyFont="1"/>
    <xf numFmtId="169" fontId="9" fillId="0" borderId="0" xfId="0" applyNumberFormat="1" applyFont="1"/>
    <xf numFmtId="164" fontId="10" fillId="0" borderId="0" xfId="0" applyNumberFormat="1" applyFont="1"/>
    <xf numFmtId="164" fontId="9" fillId="0" borderId="0" xfId="0" applyNumberFormat="1" applyFont="1"/>
    <xf numFmtId="0" fontId="13" fillId="0" borderId="0" xfId="0" applyFont="1" applyAlignment="1">
      <alignment horizontal="left" indent="1"/>
    </xf>
    <xf numFmtId="0" fontId="7" fillId="2" borderId="0" xfId="3" applyFont="1" applyFill="1" applyAlignment="1">
      <alignment vertical="center"/>
    </xf>
    <xf numFmtId="0" fontId="2" fillId="0" borderId="0" xfId="3" applyAlignment="1">
      <alignment vertical="center"/>
    </xf>
    <xf numFmtId="0" fontId="5"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14" fillId="0" borderId="10" xfId="4" applyNumberFormat="1" applyFont="1" applyBorder="1" applyAlignment="1">
      <alignment vertical="center" wrapText="1"/>
    </xf>
    <xf numFmtId="0" fontId="9" fillId="0" borderId="10" xfId="0" applyFont="1" applyBorder="1"/>
    <xf numFmtId="0" fontId="21" fillId="0" borderId="0" xfId="0" applyFont="1"/>
    <xf numFmtId="168" fontId="10" fillId="0" borderId="0" xfId="1" applyNumberFormat="1" applyFont="1" applyFill="1" applyBorder="1"/>
    <xf numFmtId="43" fontId="10" fillId="0" borderId="0" xfId="0" applyNumberFormat="1" applyFont="1"/>
    <xf numFmtId="0" fontId="17" fillId="3" borderId="0" xfId="0" applyFont="1" applyFill="1"/>
    <xf numFmtId="169" fontId="10" fillId="0" borderId="0" xfId="2" applyNumberFormat="1" applyFont="1" applyFill="1" applyBorder="1" applyAlignment="1">
      <alignment horizontal="right"/>
    </xf>
    <xf numFmtId="171" fontId="9" fillId="0" borderId="0" xfId="0" applyNumberFormat="1" applyFont="1"/>
    <xf numFmtId="41" fontId="9" fillId="0" borderId="0" xfId="0" applyNumberFormat="1" applyFont="1"/>
    <xf numFmtId="168" fontId="10" fillId="0" borderId="0" xfId="1" applyNumberFormat="1" applyFont="1" applyFill="1" applyBorder="1" applyAlignment="1">
      <alignment horizontal="right"/>
    </xf>
    <xf numFmtId="171" fontId="10" fillId="0" borderId="0" xfId="0" applyNumberFormat="1" applyFont="1"/>
    <xf numFmtId="0" fontId="23" fillId="0" borderId="10" xfId="0" applyFont="1" applyBorder="1" applyAlignment="1">
      <alignment horizontal="left" indent="1"/>
    </xf>
    <xf numFmtId="41" fontId="9" fillId="0" borderId="0" xfId="1" applyNumberFormat="1" applyFont="1" applyFill="1" applyBorder="1"/>
    <xf numFmtId="0" fontId="7" fillId="2" borderId="0" xfId="3" applyFont="1" applyFill="1" applyAlignment="1">
      <alignment horizontal="center" vertical="center"/>
    </xf>
    <xf numFmtId="0" fontId="24" fillId="0" borderId="0" xfId="0" applyFont="1"/>
    <xf numFmtId="0" fontId="22" fillId="3" borderId="0" xfId="0" applyFont="1" applyFill="1"/>
    <xf numFmtId="41" fontId="22" fillId="3" borderId="0" xfId="0" applyNumberFormat="1" applyFont="1" applyFill="1"/>
    <xf numFmtId="0" fontId="9" fillId="0" borderId="0" xfId="0" applyFont="1" applyAlignment="1">
      <alignment horizontal="left" indent="1"/>
    </xf>
    <xf numFmtId="41" fontId="10" fillId="0" borderId="0" xfId="1" applyNumberFormat="1" applyFont="1" applyFill="1" applyBorder="1"/>
    <xf numFmtId="41" fontId="10" fillId="0" borderId="0" xfId="1" applyNumberFormat="1" applyFont="1" applyFill="1" applyBorder="1" applyAlignment="1">
      <alignment horizontal="right"/>
    </xf>
    <xf numFmtId="41" fontId="9" fillId="0" borderId="11" xfId="1" applyNumberFormat="1" applyFont="1" applyFill="1" applyBorder="1"/>
    <xf numFmtId="41" fontId="10" fillId="0" borderId="11" xfId="1" applyNumberFormat="1" applyFont="1" applyFill="1" applyBorder="1"/>
    <xf numFmtId="0" fontId="25" fillId="0" borderId="10" xfId="0" applyFont="1" applyBorder="1" applyAlignment="1">
      <alignment horizontal="left" indent="1"/>
    </xf>
    <xf numFmtId="0" fontId="25" fillId="0" borderId="10" xfId="0" applyFont="1" applyBorder="1" applyAlignment="1">
      <alignment horizontal="left"/>
    </xf>
    <xf numFmtId="0" fontId="27" fillId="0" borderId="10" xfId="0" applyFont="1" applyBorder="1" applyAlignment="1">
      <alignment horizontal="left"/>
    </xf>
    <xf numFmtId="0" fontId="0" fillId="0" borderId="0" xfId="0" applyAlignment="1">
      <alignment horizontal="left" indent="2"/>
    </xf>
    <xf numFmtId="0" fontId="25" fillId="0" borderId="0" xfId="0" applyFont="1" applyAlignment="1">
      <alignment horizontal="left" indent="1"/>
    </xf>
    <xf numFmtId="0" fontId="28" fillId="0" borderId="0" xfId="0" applyFont="1" applyAlignment="1">
      <alignment horizontal="left"/>
    </xf>
    <xf numFmtId="172" fontId="20" fillId="0" borderId="0" xfId="0" applyNumberFormat="1" applyFont="1"/>
    <xf numFmtId="1" fontId="20" fillId="0" borderId="0" xfId="0" applyNumberFormat="1" applyFont="1"/>
    <xf numFmtId="0" fontId="29" fillId="4" borderId="15" xfId="0" applyFont="1" applyFill="1" applyBorder="1" applyAlignment="1">
      <alignment horizontal="center"/>
    </xf>
    <xf numFmtId="168" fontId="29" fillId="4" borderId="15" xfId="1" applyNumberFormat="1" applyFont="1" applyFill="1" applyBorder="1" applyAlignment="1">
      <alignment horizontal="center" vertical="center"/>
    </xf>
    <xf numFmtId="173" fontId="29" fillId="4" borderId="15" xfId="1" applyNumberFormat="1" applyFont="1" applyFill="1" applyBorder="1" applyAlignment="1">
      <alignment horizontal="center" vertical="center"/>
    </xf>
    <xf numFmtId="0" fontId="22" fillId="3" borderId="0" xfId="0" applyFont="1" applyFill="1" applyAlignment="1">
      <alignment horizontal="center"/>
    </xf>
    <xf numFmtId="0" fontId="29" fillId="0" borderId="13" xfId="0" applyFont="1" applyBorder="1"/>
    <xf numFmtId="0" fontId="29" fillId="0" borderId="14" xfId="0" applyFont="1" applyBorder="1" applyAlignment="1">
      <alignment horizontal="center"/>
    </xf>
    <xf numFmtId="0" fontId="29" fillId="0" borderId="16" xfId="0" applyFont="1" applyBorder="1"/>
    <xf numFmtId="0" fontId="29" fillId="0" borderId="0" xfId="0" applyFont="1" applyAlignment="1">
      <alignment horizontal="center"/>
    </xf>
    <xf numFmtId="0" fontId="29" fillId="0" borderId="17" xfId="0" applyFont="1" applyBorder="1"/>
    <xf numFmtId="0" fontId="29" fillId="0" borderId="18" xfId="0" applyFont="1" applyBorder="1" applyAlignment="1">
      <alignment horizontal="center"/>
    </xf>
    <xf numFmtId="0" fontId="30" fillId="0" borderId="13" xfId="0" applyFont="1" applyBorder="1"/>
    <xf numFmtId="0" fontId="29" fillId="0" borderId="16" xfId="0" applyFont="1" applyBorder="1" applyAlignment="1">
      <alignment horizontal="left" indent="1"/>
    </xf>
    <xf numFmtId="169" fontId="29" fillId="4" borderId="15" xfId="2" applyNumberFormat="1" applyFont="1" applyFill="1" applyBorder="1" applyAlignment="1">
      <alignment horizontal="center"/>
    </xf>
    <xf numFmtId="0" fontId="30" fillId="0" borderId="16" xfId="0" applyFont="1" applyBorder="1"/>
    <xf numFmtId="169" fontId="30" fillId="4" borderId="15" xfId="2" applyNumberFormat="1" applyFont="1" applyFill="1" applyBorder="1" applyAlignment="1">
      <alignment horizontal="center"/>
    </xf>
    <xf numFmtId="169" fontId="29" fillId="4" borderId="15" xfId="0" applyNumberFormat="1" applyFont="1" applyFill="1" applyBorder="1" applyAlignment="1">
      <alignment horizontal="center"/>
    </xf>
    <xf numFmtId="0" fontId="30" fillId="0" borderId="17" xfId="0" applyFont="1" applyBorder="1"/>
    <xf numFmtId="41" fontId="0" fillId="0" borderId="0" xfId="0" applyNumberFormat="1"/>
    <xf numFmtId="0" fontId="32" fillId="0" borderId="0" xfId="0" applyFont="1"/>
    <xf numFmtId="41" fontId="14" fillId="0" borderId="0" xfId="1" applyNumberFormat="1" applyFont="1" applyFill="1" applyBorder="1"/>
    <xf numFmtId="41" fontId="16" fillId="0" borderId="0" xfId="1" applyNumberFormat="1" applyFont="1" applyFill="1" applyBorder="1"/>
    <xf numFmtId="0" fontId="31" fillId="0" borderId="0" xfId="0" applyFont="1"/>
    <xf numFmtId="174" fontId="9" fillId="0" borderId="0" xfId="0" applyNumberFormat="1" applyFont="1"/>
    <xf numFmtId="174" fontId="10" fillId="0" borderId="0" xfId="0" applyNumberFormat="1" applyFont="1"/>
    <xf numFmtId="41" fontId="10" fillId="0" borderId="0" xfId="0" applyNumberFormat="1" applyFont="1"/>
    <xf numFmtId="41" fontId="14" fillId="0" borderId="0" xfId="0" applyNumberFormat="1" applyFont="1"/>
    <xf numFmtId="41" fontId="16" fillId="0" borderId="0" xfId="0" applyNumberFormat="1" applyFont="1"/>
    <xf numFmtId="0" fontId="33" fillId="0" borderId="0" xfId="0" applyFont="1"/>
    <xf numFmtId="41" fontId="9" fillId="0" borderId="12" xfId="1" applyNumberFormat="1" applyFont="1" applyFill="1" applyBorder="1"/>
    <xf numFmtId="41" fontId="10" fillId="0" borderId="12" xfId="1" applyNumberFormat="1" applyFont="1" applyFill="1" applyBorder="1"/>
    <xf numFmtId="41" fontId="10" fillId="0" borderId="12" xfId="1" applyNumberFormat="1" applyFont="1" applyFill="1" applyBorder="1" applyAlignment="1">
      <alignment horizontal="right"/>
    </xf>
    <xf numFmtId="0" fontId="34" fillId="0" borderId="0" xfId="0" applyFont="1" applyAlignment="1">
      <alignment horizontal="center"/>
    </xf>
    <xf numFmtId="0" fontId="35" fillId="0" borderId="0" xfId="0" applyFont="1" applyAlignment="1">
      <alignment horizontal="center" vertical="center"/>
    </xf>
    <xf numFmtId="0" fontId="20" fillId="5" borderId="25" xfId="0" applyFont="1" applyFill="1" applyBorder="1" applyAlignment="1">
      <alignment vertical="center" wrapText="1"/>
    </xf>
    <xf numFmtId="0" fontId="20" fillId="5" borderId="26" xfId="0" applyFont="1" applyFill="1" applyBorder="1" applyAlignment="1">
      <alignment horizontal="justify" vertical="center" wrapText="1"/>
    </xf>
    <xf numFmtId="0" fontId="38" fillId="5" borderId="25" xfId="0" applyFont="1" applyFill="1" applyBorder="1" applyAlignment="1">
      <alignment vertical="center" wrapText="1"/>
    </xf>
    <xf numFmtId="0" fontId="38" fillId="5" borderId="26" xfId="0" applyFont="1" applyFill="1" applyBorder="1" applyAlignment="1">
      <alignment horizontal="justify" vertical="center" wrapText="1"/>
    </xf>
    <xf numFmtId="0" fontId="38" fillId="5" borderId="27" xfId="0" applyFont="1" applyFill="1" applyBorder="1" applyAlignment="1">
      <alignment vertical="center" wrapText="1"/>
    </xf>
    <xf numFmtId="0" fontId="38" fillId="5" borderId="28" xfId="0" applyFont="1" applyFill="1" applyBorder="1" applyAlignment="1">
      <alignment horizontal="justify" vertical="center" wrapText="1"/>
    </xf>
    <xf numFmtId="0" fontId="20" fillId="5" borderId="27" xfId="0" applyFont="1" applyFill="1" applyBorder="1" applyAlignment="1">
      <alignment vertical="center" wrapText="1"/>
    </xf>
    <xf numFmtId="0" fontId="20" fillId="5" borderId="28" xfId="0" applyFont="1" applyFill="1" applyBorder="1" applyAlignment="1">
      <alignment horizontal="justify" vertical="center" wrapText="1"/>
    </xf>
    <xf numFmtId="0" fontId="38" fillId="5" borderId="27" xfId="0" applyFont="1" applyFill="1" applyBorder="1" applyAlignment="1">
      <alignment horizontal="justify" vertical="center" wrapText="1"/>
    </xf>
    <xf numFmtId="0" fontId="0" fillId="5" borderId="26" xfId="0" applyFill="1" applyBorder="1" applyAlignment="1">
      <alignment vertical="top" wrapText="1"/>
    </xf>
    <xf numFmtId="0" fontId="39" fillId="0" borderId="0" xfId="0" applyFont="1" applyAlignment="1">
      <alignment horizontal="center"/>
    </xf>
    <xf numFmtId="41" fontId="31" fillId="0" borderId="0" xfId="0" applyNumberFormat="1" applyFont="1"/>
    <xf numFmtId="0" fontId="7" fillId="2" borderId="0" xfId="3" applyFont="1" applyFill="1" applyBorder="1" applyAlignment="1">
      <alignment horizontal="center" vertical="center"/>
    </xf>
    <xf numFmtId="4" fontId="0" fillId="0" borderId="0" xfId="0" applyNumberFormat="1"/>
    <xf numFmtId="41" fontId="14" fillId="0" borderId="0" xfId="5" quotePrefix="1" applyNumberFormat="1" applyFont="1" applyAlignment="1">
      <alignment horizontal="center" vertical="center"/>
    </xf>
    <xf numFmtId="10" fontId="9" fillId="0" borderId="0" xfId="2" applyNumberFormat="1" applyFont="1" applyFill="1" applyBorder="1"/>
    <xf numFmtId="0" fontId="37" fillId="5" borderId="30" xfId="0" applyFont="1" applyFill="1" applyBorder="1" applyAlignment="1">
      <alignment vertical="center" wrapText="1"/>
    </xf>
    <xf numFmtId="0" fontId="36" fillId="5" borderId="26" xfId="0" applyFont="1" applyFill="1" applyBorder="1" applyAlignment="1">
      <alignment vertical="center" wrapText="1"/>
    </xf>
    <xf numFmtId="0" fontId="25" fillId="0" borderId="0" xfId="0" applyFont="1" applyAlignment="1">
      <alignment horizontal="left"/>
    </xf>
    <xf numFmtId="43" fontId="9" fillId="0" borderId="0" xfId="1" applyFont="1" applyFill="1" applyBorder="1"/>
    <xf numFmtId="174" fontId="10" fillId="0" borderId="0" xfId="2" applyNumberFormat="1" applyFont="1" applyFill="1" applyBorder="1"/>
    <xf numFmtId="10" fontId="9" fillId="0" borderId="0" xfId="0" applyNumberFormat="1" applyFont="1"/>
    <xf numFmtId="175" fontId="9" fillId="0" borderId="0" xfId="0" applyNumberFormat="1" applyFont="1"/>
    <xf numFmtId="169" fontId="30" fillId="4" borderId="19" xfId="2" applyNumberFormat="1" applyFont="1" applyFill="1" applyBorder="1" applyAlignment="1">
      <alignment horizontal="center"/>
    </xf>
    <xf numFmtId="0" fontId="41" fillId="0" borderId="0" xfId="0" applyFont="1"/>
    <xf numFmtId="174" fontId="0" fillId="0" borderId="0" xfId="0" applyNumberFormat="1"/>
    <xf numFmtId="43" fontId="9" fillId="0" borderId="0" xfId="0" applyNumberFormat="1" applyFont="1"/>
    <xf numFmtId="176" fontId="9" fillId="0" borderId="0" xfId="0" applyNumberFormat="1" applyFont="1"/>
    <xf numFmtId="0" fontId="40" fillId="0" borderId="0" xfId="0" applyFont="1" applyAlignment="1">
      <alignment horizontal="center"/>
    </xf>
    <xf numFmtId="43" fontId="0" fillId="0" borderId="0" xfId="0" applyNumberFormat="1" applyAlignment="1">
      <alignment horizontal="center"/>
    </xf>
    <xf numFmtId="43" fontId="0" fillId="0" borderId="0" xfId="0" applyNumberFormat="1"/>
    <xf numFmtId="171" fontId="9" fillId="0" borderId="0" xfId="1" applyNumberFormat="1" applyFont="1" applyFill="1" applyBorder="1"/>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38" fillId="5" borderId="29" xfId="0" applyFont="1" applyFill="1" applyBorder="1" applyAlignment="1">
      <alignment vertical="center" wrapText="1"/>
    </xf>
    <xf numFmtId="0" fontId="38" fillId="5" borderId="25" xfId="0" applyFont="1" applyFill="1" applyBorder="1" applyAlignment="1">
      <alignment vertical="center" wrapText="1"/>
    </xf>
    <xf numFmtId="0" fontId="38" fillId="5" borderId="29" xfId="0" applyFont="1" applyFill="1" applyBorder="1" applyAlignment="1">
      <alignment horizontal="justify" vertical="center" wrapText="1"/>
    </xf>
    <xf numFmtId="0" fontId="38" fillId="5" borderId="25" xfId="0" applyFont="1" applyFill="1" applyBorder="1" applyAlignment="1">
      <alignment horizontal="justify" vertical="center" wrapText="1"/>
    </xf>
    <xf numFmtId="0" fontId="37" fillId="5" borderId="23" xfId="0" applyFont="1" applyFill="1" applyBorder="1" applyAlignment="1">
      <alignment vertical="center" wrapText="1"/>
    </xf>
    <xf numFmtId="0" fontId="36" fillId="5" borderId="24" xfId="0" applyFont="1" applyFill="1" applyBorder="1" applyAlignment="1">
      <alignment vertical="center" wrapText="1"/>
    </xf>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7"/>
  <sheetViews>
    <sheetView showGridLines="0" zoomScale="90" zoomScaleNormal="90" workbookViewId="0"/>
  </sheetViews>
  <sheetFormatPr defaultRowHeight="14.5" x14ac:dyDescent="0.35"/>
  <cols>
    <col min="1" max="1" width="1.453125" customWidth="1"/>
    <col min="2" max="2" width="4.7265625" customWidth="1"/>
    <col min="3" max="3" width="79.54296875" customWidth="1"/>
    <col min="4" max="4" width="5.453125" customWidth="1"/>
  </cols>
  <sheetData>
    <row r="1" spans="2:4" ht="10.5" customHeight="1" thickBot="1" x14ac:dyDescent="0.4"/>
    <row r="2" spans="2:4" ht="8.15" customHeight="1" x14ac:dyDescent="0.35">
      <c r="B2" s="1"/>
      <c r="C2" s="2"/>
      <c r="D2" s="3"/>
    </row>
    <row r="3" spans="2:4" ht="20.149999999999999" customHeight="1" x14ac:dyDescent="0.5">
      <c r="B3" s="4"/>
      <c r="C3" s="5" t="s">
        <v>0</v>
      </c>
      <c r="D3" s="6"/>
    </row>
    <row r="4" spans="2:4" ht="20.149999999999999" customHeight="1" x14ac:dyDescent="0.5">
      <c r="B4" s="4"/>
      <c r="C4" s="5"/>
      <c r="D4" s="6"/>
    </row>
    <row r="5" spans="2:4" ht="20.149999999999999" customHeight="1" x14ac:dyDescent="0.35">
      <c r="B5" s="4"/>
      <c r="C5" s="8" t="s">
        <v>1</v>
      </c>
      <c r="D5" s="6"/>
    </row>
    <row r="6" spans="2:4" ht="15" customHeight="1" x14ac:dyDescent="0.35">
      <c r="B6" s="4">
        <v>1</v>
      </c>
      <c r="C6" s="9" t="s">
        <v>2</v>
      </c>
      <c r="D6" s="6"/>
    </row>
    <row r="7" spans="2:4" ht="15" customHeight="1" x14ac:dyDescent="0.35">
      <c r="B7" s="4">
        <v>2</v>
      </c>
      <c r="C7" s="9" t="s">
        <v>193</v>
      </c>
      <c r="D7" s="6"/>
    </row>
    <row r="8" spans="2:4" ht="15" customHeight="1" x14ac:dyDescent="0.35">
      <c r="B8" s="4">
        <v>3</v>
      </c>
      <c r="C8" s="9" t="s">
        <v>174</v>
      </c>
      <c r="D8" s="6"/>
    </row>
    <row r="9" spans="2:4" ht="15" customHeight="1" x14ac:dyDescent="0.35">
      <c r="B9" s="4">
        <v>4</v>
      </c>
      <c r="C9" s="9" t="s">
        <v>171</v>
      </c>
      <c r="D9" s="6"/>
    </row>
    <row r="10" spans="2:4" ht="15" customHeight="1" x14ac:dyDescent="0.35">
      <c r="B10" s="4">
        <v>5</v>
      </c>
      <c r="C10" s="9" t="s">
        <v>194</v>
      </c>
      <c r="D10" s="6"/>
    </row>
    <row r="11" spans="2:4" ht="15" customHeight="1" x14ac:dyDescent="0.35">
      <c r="B11" s="4">
        <v>6</v>
      </c>
      <c r="C11" s="9" t="s">
        <v>175</v>
      </c>
      <c r="D11" s="6"/>
    </row>
    <row r="12" spans="2:4" ht="15" customHeight="1" x14ac:dyDescent="0.35">
      <c r="B12" s="4">
        <v>7</v>
      </c>
      <c r="C12" s="9" t="s">
        <v>176</v>
      </c>
      <c r="D12" s="6"/>
    </row>
    <row r="13" spans="2:4" ht="15" customHeight="1" x14ac:dyDescent="0.35">
      <c r="B13" s="4">
        <v>8</v>
      </c>
      <c r="C13" s="9" t="s">
        <v>177</v>
      </c>
      <c r="D13" s="6"/>
    </row>
    <row r="14" spans="2:4" ht="15" customHeight="1" x14ac:dyDescent="0.35">
      <c r="B14" s="4">
        <v>9</v>
      </c>
      <c r="C14" s="9" t="s">
        <v>195</v>
      </c>
      <c r="D14" s="6"/>
    </row>
    <row r="15" spans="2:4" ht="58" x14ac:dyDescent="0.35">
      <c r="B15" s="4"/>
      <c r="C15" s="7" t="s">
        <v>196</v>
      </c>
      <c r="D15" s="6"/>
    </row>
    <row r="16" spans="2:4" x14ac:dyDescent="0.35">
      <c r="B16" s="4"/>
      <c r="C16" s="7"/>
      <c r="D16" s="6"/>
    </row>
    <row r="17" spans="2:4" ht="15" thickBot="1" x14ac:dyDescent="0.4">
      <c r="B17" s="10"/>
      <c r="C17" s="11"/>
      <c r="D17" s="12"/>
    </row>
  </sheetData>
  <hyperlinks>
    <hyperlink ref="C6" location="'Key Metrics'!A2" display="Key Metrics" xr:uid="{C799169F-DF1D-49AA-8916-107FC663FF1B}"/>
    <hyperlink ref="C7" location="'Consolidated PL (Reported)'!A1" display="Consolidated PL (Reported)" xr:uid="{F9777D41-D9BA-491D-8AF7-32E28A358686}"/>
    <hyperlink ref="C12" location="'Other KPIs'!A1" display="Other KPIs" xr:uid="{CEAAC9A0-35DE-46C0-920C-FF97EAF8507D}"/>
    <hyperlink ref="C13" location="'Shareholding Pattern'!A1" display="Shareholding Pattern" xr:uid="{6A2405E7-6382-44C6-BF4B-726BB545D2A7}"/>
    <hyperlink ref="C8" location="'Consolidated PL (Underlying)'!A1" display="Consolidated PL (Underlying)" xr:uid="{93463BC0-EA67-4C58-A09E-B8D972116294}"/>
    <hyperlink ref="C9" location="'Consolidated BS'!A1" display="Consolidated Balance Sheet" xr:uid="{6E0B3E37-379C-48C6-A05E-331B7DC63DBC}"/>
    <hyperlink ref="C10" location="'Key Trends (Reported)'!A1" display="Key Trends (Reported)" xr:uid="{B00207DC-9D2D-448D-8827-FB9EC7681B98}"/>
    <hyperlink ref="C11" location="'Key Trends (Underlying)'!A1" display="Key Trends (Underlying)" xr:uid="{B2AA168D-EB62-4D8C-83B5-8CC0A5EC69B9}"/>
    <hyperlink ref="C14" location="'Exchange Rate'!A1" display="Exchange Rate" xr:uid="{7688BA6D-AF46-44F6-98A4-EB0F2E75B16E}"/>
  </hyperlinks>
  <pageMargins left="0.7" right="0.7" top="0.75" bottom="0.75" header="0.3" footer="0.3"/>
  <pageSetup orientation="portrait" r:id="rId1"/>
  <headerFooter>
    <oddFooter>&amp;L_x000D_&amp;1#&amp;"Calibri"&amp;10&amp;K000000 Tata Communications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topLeftCell="A9" zoomScale="90" zoomScaleNormal="90" workbookViewId="0">
      <selection activeCell="C1" sqref="C1"/>
    </sheetView>
  </sheetViews>
  <sheetFormatPr defaultColWidth="9.1796875" defaultRowHeight="10" x14ac:dyDescent="0.2"/>
  <cols>
    <col min="1" max="1" width="3.81640625" style="46" customWidth="1"/>
    <col min="2" max="2" width="36.453125" style="46" customWidth="1"/>
    <col min="3" max="3" width="12.453125" style="46" customWidth="1"/>
    <col min="4" max="4" width="17.81640625" style="46" bestFit="1" customWidth="1"/>
    <col min="5" max="5" width="14.1796875" style="46" customWidth="1"/>
    <col min="6" max="6" width="7.81640625" style="46" bestFit="1" customWidth="1"/>
    <col min="7" max="7" width="18" style="46" customWidth="1"/>
    <col min="8" max="8" width="14" style="46" bestFit="1" customWidth="1"/>
    <col min="9" max="9" width="11.26953125" style="46" bestFit="1" customWidth="1"/>
    <col min="10" max="16384" width="9.1796875" style="46"/>
  </cols>
  <sheetData>
    <row r="1" spans="1:19" customFormat="1" ht="18.5" x14ac:dyDescent="0.45">
      <c r="A1" s="13" t="s">
        <v>3</v>
      </c>
      <c r="B1" s="46"/>
      <c r="C1" s="69" t="s">
        <v>4</v>
      </c>
      <c r="D1" s="15"/>
      <c r="E1" s="15"/>
      <c r="F1" s="15"/>
      <c r="G1" s="15"/>
      <c r="H1" s="16"/>
      <c r="I1" s="15"/>
      <c r="J1" s="15"/>
      <c r="K1" s="15"/>
      <c r="L1" s="15"/>
      <c r="M1" s="16"/>
      <c r="N1" s="15"/>
      <c r="O1" s="15"/>
      <c r="P1" s="15"/>
      <c r="Q1" s="15"/>
      <c r="R1" s="16"/>
      <c r="S1" s="15"/>
    </row>
    <row r="2" spans="1:19" customFormat="1" ht="15.5" x14ac:dyDescent="0.35">
      <c r="A2" s="8" t="s">
        <v>181</v>
      </c>
      <c r="B2" s="8"/>
      <c r="C2" s="8"/>
      <c r="D2" s="15"/>
      <c r="E2" s="15"/>
      <c r="F2" s="15"/>
      <c r="G2" s="15"/>
      <c r="H2" s="16"/>
      <c r="I2" s="15"/>
      <c r="J2" s="15"/>
      <c r="K2" s="15"/>
      <c r="L2" s="15"/>
      <c r="M2" s="16"/>
      <c r="N2" s="15"/>
      <c r="O2" s="15"/>
      <c r="P2" s="15"/>
      <c r="Q2" s="15"/>
      <c r="R2" s="16"/>
      <c r="S2" s="15"/>
    </row>
    <row r="5" spans="1:19" ht="11.25" customHeight="1" x14ac:dyDescent="0.35">
      <c r="A5" s="83"/>
      <c r="B5" s="153" t="s">
        <v>87</v>
      </c>
      <c r="C5" s="153" t="s">
        <v>88</v>
      </c>
      <c r="D5" s="89" t="s">
        <v>89</v>
      </c>
    </row>
    <row r="6" spans="1:19" ht="14.5" x14ac:dyDescent="0.35">
      <c r="B6" s="154"/>
      <c r="C6" s="154"/>
      <c r="D6" s="89" t="s">
        <v>204</v>
      </c>
    </row>
    <row r="7" spans="1:19" ht="13" x14ac:dyDescent="0.3">
      <c r="B7" s="90" t="s">
        <v>90</v>
      </c>
      <c r="C7" s="91"/>
      <c r="D7" s="86" t="s">
        <v>91</v>
      </c>
    </row>
    <row r="8" spans="1:19" ht="13" x14ac:dyDescent="0.3">
      <c r="B8" s="92" t="s">
        <v>92</v>
      </c>
      <c r="C8" s="93"/>
      <c r="D8" s="86" t="s">
        <v>93</v>
      </c>
    </row>
    <row r="9" spans="1:19" ht="13" x14ac:dyDescent="0.3">
      <c r="B9" s="92" t="s">
        <v>205</v>
      </c>
      <c r="C9" s="93" t="s">
        <v>94</v>
      </c>
      <c r="D9" s="87">
        <v>28.5</v>
      </c>
    </row>
    <row r="10" spans="1:19" ht="13" x14ac:dyDescent="0.3">
      <c r="B10" s="92" t="s">
        <v>206</v>
      </c>
      <c r="C10" s="93" t="s">
        <v>95</v>
      </c>
      <c r="D10" s="87">
        <v>2010.400024</v>
      </c>
    </row>
    <row r="11" spans="1:19" ht="13" x14ac:dyDescent="0.3">
      <c r="B11" s="92" t="s">
        <v>96</v>
      </c>
      <c r="C11" s="93" t="s">
        <v>97</v>
      </c>
      <c r="D11" s="87">
        <v>899.38199999999995</v>
      </c>
    </row>
    <row r="12" spans="1:19" ht="13" x14ac:dyDescent="0.3">
      <c r="B12" s="92" t="s">
        <v>98</v>
      </c>
      <c r="C12" s="93" t="s">
        <v>109</v>
      </c>
      <c r="D12" s="87">
        <v>163.41</v>
      </c>
      <c r="F12" s="84"/>
      <c r="I12" s="85"/>
    </row>
    <row r="13" spans="1:19" ht="13" x14ac:dyDescent="0.3">
      <c r="B13" s="92" t="s">
        <v>207</v>
      </c>
      <c r="C13" s="93" t="s">
        <v>32</v>
      </c>
      <c r="D13" s="88">
        <f>D10*D9</f>
        <v>57296.400684</v>
      </c>
      <c r="F13" s="84"/>
    </row>
    <row r="14" spans="1:19" ht="13" x14ac:dyDescent="0.3">
      <c r="B14" s="92"/>
      <c r="C14" s="93"/>
      <c r="D14" s="88"/>
    </row>
    <row r="15" spans="1:19" ht="13" x14ac:dyDescent="0.3">
      <c r="B15" s="92" t="s">
        <v>33</v>
      </c>
      <c r="C15" s="93" t="s">
        <v>32</v>
      </c>
      <c r="D15" s="88">
        <f>'Key Metrics'!V25</f>
        <v>66422.373725708807</v>
      </c>
    </row>
    <row r="16" spans="1:19" ht="13" x14ac:dyDescent="0.3">
      <c r="B16" s="92"/>
      <c r="C16" s="93"/>
      <c r="D16" s="88"/>
    </row>
    <row r="17" spans="1:4" ht="13" x14ac:dyDescent="0.3">
      <c r="B17" s="94" t="s">
        <v>99</v>
      </c>
      <c r="C17" s="95" t="s">
        <v>26</v>
      </c>
      <c r="D17" s="87">
        <f>'Key Metrics'!V26</f>
        <v>15.70230399413593</v>
      </c>
    </row>
    <row r="19" spans="1:4" ht="11.25" customHeight="1" x14ac:dyDescent="0.2">
      <c r="B19" s="152" t="s">
        <v>100</v>
      </c>
      <c r="C19" s="152" t="s">
        <v>101</v>
      </c>
    </row>
    <row r="20" spans="1:4" ht="14.5" customHeight="1" x14ac:dyDescent="0.25">
      <c r="A20" s="83"/>
      <c r="B20" s="155"/>
      <c r="C20" s="152"/>
    </row>
    <row r="21" spans="1:4" ht="13" x14ac:dyDescent="0.3">
      <c r="B21" s="96" t="s">
        <v>102</v>
      </c>
      <c r="C21" s="86"/>
    </row>
    <row r="22" spans="1:4" ht="13" x14ac:dyDescent="0.3">
      <c r="B22" s="97" t="s">
        <v>103</v>
      </c>
      <c r="C22" s="98">
        <v>0.58899999999999997</v>
      </c>
    </row>
    <row r="23" spans="1:4" ht="13" x14ac:dyDescent="0.3">
      <c r="B23" s="99" t="s">
        <v>104</v>
      </c>
      <c r="C23" s="100">
        <f>C22</f>
        <v>0.58899999999999997</v>
      </c>
    </row>
    <row r="24" spans="1:4" ht="13" x14ac:dyDescent="0.3">
      <c r="B24" s="92"/>
      <c r="C24" s="101"/>
    </row>
    <row r="25" spans="1:4" ht="13" x14ac:dyDescent="0.3">
      <c r="B25" s="99" t="s">
        <v>105</v>
      </c>
      <c r="C25" s="101"/>
    </row>
    <row r="26" spans="1:4" ht="13" x14ac:dyDescent="0.3">
      <c r="B26" s="97" t="s">
        <v>106</v>
      </c>
      <c r="C26" s="98">
        <v>0.13100000000000001</v>
      </c>
    </row>
    <row r="27" spans="1:4" ht="13" x14ac:dyDescent="0.3">
      <c r="B27" s="97" t="s">
        <v>107</v>
      </c>
      <c r="C27" s="98">
        <v>0.182</v>
      </c>
    </row>
    <row r="28" spans="1:4" ht="13" x14ac:dyDescent="0.3">
      <c r="B28" s="97" t="s">
        <v>108</v>
      </c>
      <c r="C28" s="98">
        <v>9.8000000000000004E-2</v>
      </c>
    </row>
    <row r="29" spans="1:4" ht="13" x14ac:dyDescent="0.3">
      <c r="B29" s="99" t="s">
        <v>104</v>
      </c>
      <c r="C29" s="100">
        <f>SUM(C26:C28)</f>
        <v>0.41100000000000003</v>
      </c>
    </row>
    <row r="30" spans="1:4" ht="13" x14ac:dyDescent="0.3">
      <c r="B30" s="92"/>
      <c r="C30" s="86"/>
    </row>
    <row r="31" spans="1:4" ht="13" x14ac:dyDescent="0.3">
      <c r="B31" s="102" t="s">
        <v>86</v>
      </c>
      <c r="C31" s="142">
        <f>C23+C29</f>
        <v>1</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headerFooter>
    <oddFooter>&amp;L_x000D_&amp;1#&amp;"Calibri"&amp;10&amp;K000000 Tata Communications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0BD1-CBF7-4371-86F0-9417BEB9269E}">
  <sheetPr codeName="Sheet12">
    <outlinePr summaryBelow="0"/>
  </sheetPr>
  <dimension ref="A1:S7"/>
  <sheetViews>
    <sheetView showGridLines="0" zoomScale="90" zoomScaleNormal="90" workbookViewId="0">
      <pane xSplit="1" ySplit="4" topLeftCell="L5" activePane="bottomRight" state="frozen"/>
      <selection pane="topRight" activeCell="B1" sqref="B1"/>
      <selection pane="bottomLeft" activeCell="A5" sqref="A5"/>
      <selection pane="bottomRight" activeCell="S4" sqref="S4"/>
    </sheetView>
  </sheetViews>
  <sheetFormatPr defaultColWidth="9.1796875" defaultRowHeight="14.5" outlineLevelCol="1" x14ac:dyDescent="0.35"/>
  <cols>
    <col min="1" max="1" width="33.81640625" customWidth="1"/>
    <col min="2" max="2" width="6.26953125" customWidth="1"/>
    <col min="3" max="3" width="0.81640625" customWidth="1"/>
    <col min="4" max="11" width="9.1796875" style="15" hidden="1" customWidth="1" outlineLevel="1"/>
    <col min="12" max="12" width="9.1796875" style="15" customWidth="1" collapsed="1"/>
    <col min="13" max="16" width="9.1796875" style="15" customWidth="1"/>
    <col min="17" max="17" width="9.1796875" style="15"/>
  </cols>
  <sheetData>
    <row r="1" spans="1:19" ht="18.5" x14ac:dyDescent="0.45">
      <c r="A1" s="13" t="s">
        <v>3</v>
      </c>
      <c r="B1" s="69" t="s">
        <v>4</v>
      </c>
      <c r="C1" s="52"/>
    </row>
    <row r="2" spans="1:19" ht="15.5" x14ac:dyDescent="0.35">
      <c r="A2" s="8" t="s">
        <v>189</v>
      </c>
      <c r="B2" s="8"/>
      <c r="C2" s="8"/>
    </row>
    <row r="3" spans="1:19" s="55" customFormat="1" ht="15.5" x14ac:dyDescent="0.35">
      <c r="A3" s="53"/>
      <c r="B3" s="53"/>
      <c r="C3" s="53"/>
      <c r="D3" s="27"/>
      <c r="E3" s="27"/>
      <c r="F3" s="27"/>
      <c r="G3" s="27"/>
      <c r="H3" s="27"/>
      <c r="I3" s="27"/>
      <c r="J3" s="27"/>
      <c r="K3" s="27"/>
      <c r="L3" s="27"/>
      <c r="M3" s="27"/>
      <c r="N3" s="27"/>
      <c r="O3" s="27"/>
      <c r="P3" s="27"/>
      <c r="Q3" s="27"/>
    </row>
    <row r="4" spans="1:19" s="34" customFormat="1" x14ac:dyDescent="0.35">
      <c r="A4" s="56" t="s">
        <v>6</v>
      </c>
      <c r="B4" s="19"/>
      <c r="C4" s="19"/>
      <c r="D4" s="21">
        <v>44012</v>
      </c>
      <c r="E4" s="21">
        <v>44104</v>
      </c>
      <c r="F4" s="21">
        <v>44196</v>
      </c>
      <c r="G4" s="21">
        <v>44286</v>
      </c>
      <c r="H4" s="21">
        <v>44377</v>
      </c>
      <c r="I4" s="21">
        <v>44469</v>
      </c>
      <c r="J4" s="21">
        <v>44561</v>
      </c>
      <c r="K4" s="21">
        <v>44651</v>
      </c>
      <c r="L4" s="21">
        <v>44742</v>
      </c>
      <c r="M4" s="21">
        <v>44834</v>
      </c>
      <c r="N4" s="21">
        <v>44926</v>
      </c>
      <c r="O4" s="21">
        <v>45016</v>
      </c>
      <c r="P4" s="21">
        <v>45107</v>
      </c>
      <c r="Q4" s="21">
        <v>45199</v>
      </c>
      <c r="R4" s="21">
        <v>45291</v>
      </c>
      <c r="S4" s="21">
        <v>45382</v>
      </c>
    </row>
    <row r="5" spans="1:19" s="34" customFormat="1" ht="15" customHeight="1" x14ac:dyDescent="0.35">
      <c r="A5" s="56"/>
      <c r="B5" s="19"/>
      <c r="C5" s="19"/>
      <c r="D5" s="24"/>
      <c r="E5" s="24"/>
      <c r="F5" s="24"/>
      <c r="G5" s="24"/>
      <c r="H5" s="24"/>
      <c r="I5" s="24"/>
      <c r="J5" s="24"/>
      <c r="K5" s="24"/>
      <c r="L5" s="24"/>
      <c r="M5" s="24"/>
      <c r="N5" s="24"/>
      <c r="O5" s="24"/>
      <c r="P5" s="24"/>
      <c r="Q5" s="24"/>
    </row>
    <row r="6" spans="1:19" x14ac:dyDescent="0.35">
      <c r="A6" s="79" t="s">
        <v>187</v>
      </c>
      <c r="B6" s="58"/>
      <c r="C6" s="58"/>
      <c r="D6" s="138">
        <v>75.877499999999998</v>
      </c>
      <c r="E6" s="138">
        <v>74.416626666666659</v>
      </c>
      <c r="F6" s="138">
        <v>73.819969999999998</v>
      </c>
      <c r="G6" s="138">
        <v>72.890779999999992</v>
      </c>
      <c r="H6" s="138">
        <v>73.759313333333338</v>
      </c>
      <c r="I6" s="138">
        <v>74.112996666666675</v>
      </c>
      <c r="J6" s="138">
        <v>74.931129999999996</v>
      </c>
      <c r="K6" s="138">
        <v>75.19329333333333</v>
      </c>
      <c r="L6" s="138">
        <v>77.116623333333337</v>
      </c>
      <c r="M6" s="138">
        <v>79.758916666666664</v>
      </c>
      <c r="N6" s="138">
        <v>82.205736666666667</v>
      </c>
      <c r="O6" s="138">
        <v>82.268423333333331</v>
      </c>
      <c r="P6" s="138">
        <v>82.19601999999999</v>
      </c>
      <c r="Q6" s="138">
        <v>82.657663333333332</v>
      </c>
      <c r="R6" s="138">
        <v>83.269413333333333</v>
      </c>
      <c r="S6" s="138">
        <v>83.038903333333337</v>
      </c>
    </row>
    <row r="7" spans="1:19" x14ac:dyDescent="0.35">
      <c r="A7" s="79" t="s">
        <v>188</v>
      </c>
      <c r="B7" s="58"/>
      <c r="C7" s="58"/>
      <c r="D7" s="138">
        <v>75.504999999999995</v>
      </c>
      <c r="E7" s="138">
        <v>73.77</v>
      </c>
      <c r="F7" s="138">
        <v>73.069999999999993</v>
      </c>
      <c r="G7" s="138">
        <v>73.11</v>
      </c>
      <c r="H7" s="138">
        <v>74.33</v>
      </c>
      <c r="I7" s="138">
        <v>74.23</v>
      </c>
      <c r="J7" s="138">
        <v>74.334999999999994</v>
      </c>
      <c r="K7" s="138">
        <v>75.792500000000004</v>
      </c>
      <c r="L7" s="138">
        <v>78.972499999999997</v>
      </c>
      <c r="M7" s="138">
        <v>81.344999999999999</v>
      </c>
      <c r="N7" s="138">
        <v>82.724999999999994</v>
      </c>
      <c r="O7" s="138">
        <v>82.17</v>
      </c>
      <c r="P7" s="138">
        <v>82.042500000000004</v>
      </c>
      <c r="Q7" s="138">
        <v>83.045000000000002</v>
      </c>
      <c r="R7" s="138">
        <v>83.212500000000006</v>
      </c>
      <c r="S7" s="138">
        <v>83.363500000000002</v>
      </c>
    </row>
  </sheetData>
  <hyperlinks>
    <hyperlink ref="B1" location="Index!A1" display="Index" xr:uid="{7955F4EA-EDF8-47F9-8016-62E163A16AF3}"/>
  </hyperlinks>
  <pageMargins left="0.7" right="0.7" top="0.75" bottom="0.75" header="0.3" footer="0.3"/>
  <pageSetup paperSize="9" orientation="portrait" r:id="rId1"/>
  <headerFooter>
    <oddFooter>&amp;L_x000D_&amp;1#&amp;"Calibri"&amp;10&amp;K000000 Tata Communications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61"/>
  <sheetViews>
    <sheetView showGridLines="0" tabSelected="1" workbookViewId="0"/>
  </sheetViews>
  <sheetFormatPr defaultRowHeight="14.5" x14ac:dyDescent="0.35"/>
  <cols>
    <col min="1" max="1" width="3.26953125" customWidth="1"/>
    <col min="2" max="2" width="27.81640625" bestFit="1" customWidth="1"/>
    <col min="3" max="3" width="56.7265625" customWidth="1"/>
  </cols>
  <sheetData>
    <row r="1" spans="2:3" ht="15" thickBot="1" x14ac:dyDescent="0.4">
      <c r="B1" s="118"/>
    </row>
    <row r="2" spans="2:3" ht="15" thickBot="1" x14ac:dyDescent="0.4">
      <c r="B2" s="160" t="s">
        <v>170</v>
      </c>
      <c r="C2" s="161"/>
    </row>
    <row r="3" spans="2:3" ht="15" thickBot="1" x14ac:dyDescent="0.4">
      <c r="B3" s="135"/>
      <c r="C3" s="136"/>
    </row>
    <row r="4" spans="2:3" ht="15" thickBot="1" x14ac:dyDescent="0.4">
      <c r="B4" s="119" t="s">
        <v>184</v>
      </c>
      <c r="C4" s="120" t="s">
        <v>185</v>
      </c>
    </row>
    <row r="5" spans="2:3" ht="15" thickBot="1" x14ac:dyDescent="0.4">
      <c r="B5" s="119"/>
      <c r="C5" s="120"/>
    </row>
    <row r="6" spans="2:3" ht="15" thickBot="1" x14ac:dyDescent="0.4">
      <c r="B6" s="119" t="s">
        <v>182</v>
      </c>
      <c r="C6" s="120" t="s">
        <v>186</v>
      </c>
    </row>
    <row r="7" spans="2:3" ht="15" thickBot="1" x14ac:dyDescent="0.4">
      <c r="B7" s="119"/>
      <c r="C7" s="120"/>
    </row>
    <row r="8" spans="2:3" ht="20.5" thickBot="1" x14ac:dyDescent="0.4">
      <c r="B8" s="121" t="s">
        <v>120</v>
      </c>
      <c r="C8" s="122" t="s">
        <v>121</v>
      </c>
    </row>
    <row r="9" spans="2:3" ht="15" thickBot="1" x14ac:dyDescent="0.4">
      <c r="B9" s="119"/>
      <c r="C9" s="120"/>
    </row>
    <row r="10" spans="2:3" ht="20" x14ac:dyDescent="0.35">
      <c r="B10" s="123" t="s">
        <v>122</v>
      </c>
      <c r="C10" s="124" t="s">
        <v>123</v>
      </c>
    </row>
    <row r="11" spans="2:3" ht="15" thickBot="1" x14ac:dyDescent="0.4">
      <c r="B11" s="125"/>
      <c r="C11" s="126"/>
    </row>
    <row r="12" spans="2:3" x14ac:dyDescent="0.35">
      <c r="B12" s="156" t="s">
        <v>124</v>
      </c>
      <c r="C12" s="158" t="s">
        <v>125</v>
      </c>
    </row>
    <row r="13" spans="2:3" ht="15" thickBot="1" x14ac:dyDescent="0.4">
      <c r="B13" s="157"/>
      <c r="C13" s="159"/>
    </row>
    <row r="14" spans="2:3" x14ac:dyDescent="0.35">
      <c r="B14" s="123"/>
      <c r="C14" s="127"/>
    </row>
    <row r="15" spans="2:3" ht="15" thickBot="1" x14ac:dyDescent="0.4">
      <c r="B15" s="123"/>
      <c r="C15" s="127"/>
    </row>
    <row r="16" spans="2:3" x14ac:dyDescent="0.35">
      <c r="B16" s="156" t="s">
        <v>126</v>
      </c>
      <c r="C16" s="158" t="s">
        <v>127</v>
      </c>
    </row>
    <row r="17" spans="2:3" ht="15" thickBot="1" x14ac:dyDescent="0.4">
      <c r="B17" s="157"/>
      <c r="C17" s="159"/>
    </row>
    <row r="18" spans="2:3" x14ac:dyDescent="0.35">
      <c r="B18" s="156" t="s">
        <v>118</v>
      </c>
      <c r="C18" s="158" t="s">
        <v>128</v>
      </c>
    </row>
    <row r="19" spans="2:3" ht="15" thickBot="1" x14ac:dyDescent="0.4">
      <c r="B19" s="157"/>
      <c r="C19" s="159"/>
    </row>
    <row r="20" spans="2:3" x14ac:dyDescent="0.35">
      <c r="B20" s="156" t="s">
        <v>129</v>
      </c>
      <c r="C20" s="158" t="s">
        <v>130</v>
      </c>
    </row>
    <row r="21" spans="2:3" ht="15" thickBot="1" x14ac:dyDescent="0.4">
      <c r="B21" s="157"/>
      <c r="C21" s="159"/>
    </row>
    <row r="22" spans="2:3" x14ac:dyDescent="0.35">
      <c r="B22" s="156" t="s">
        <v>37</v>
      </c>
      <c r="C22" s="158" t="s">
        <v>131</v>
      </c>
    </row>
    <row r="23" spans="2:3" ht="15" thickBot="1" x14ac:dyDescent="0.4">
      <c r="B23" s="157"/>
      <c r="C23" s="159"/>
    </row>
    <row r="24" spans="2:3" x14ac:dyDescent="0.35">
      <c r="B24" s="156" t="s">
        <v>132</v>
      </c>
      <c r="C24" s="158" t="s">
        <v>133</v>
      </c>
    </row>
    <row r="25" spans="2:3" ht="15" thickBot="1" x14ac:dyDescent="0.4">
      <c r="B25" s="157"/>
      <c r="C25" s="159"/>
    </row>
    <row r="26" spans="2:3" x14ac:dyDescent="0.35">
      <c r="B26" s="156" t="s">
        <v>134</v>
      </c>
      <c r="C26" s="158" t="s">
        <v>135</v>
      </c>
    </row>
    <row r="27" spans="2:3" ht="15" thickBot="1" x14ac:dyDescent="0.4">
      <c r="B27" s="157"/>
      <c r="C27" s="159"/>
    </row>
    <row r="28" spans="2:3" x14ac:dyDescent="0.35">
      <c r="B28" s="156" t="s">
        <v>136</v>
      </c>
      <c r="C28" s="158" t="s">
        <v>137</v>
      </c>
    </row>
    <row r="29" spans="2:3" ht="15" thickBot="1" x14ac:dyDescent="0.4">
      <c r="B29" s="157"/>
      <c r="C29" s="159"/>
    </row>
    <row r="30" spans="2:3" x14ac:dyDescent="0.35">
      <c r="B30" s="156" t="s">
        <v>48</v>
      </c>
      <c r="C30" s="158" t="s">
        <v>138</v>
      </c>
    </row>
    <row r="31" spans="2:3" ht="15" thickBot="1" x14ac:dyDescent="0.4">
      <c r="B31" s="157"/>
      <c r="C31" s="159"/>
    </row>
    <row r="32" spans="2:3" ht="15" thickBot="1" x14ac:dyDescent="0.4">
      <c r="B32" s="121" t="s">
        <v>139</v>
      </c>
      <c r="C32" s="122" t="s">
        <v>140</v>
      </c>
    </row>
    <row r="33" spans="2:3" x14ac:dyDescent="0.35">
      <c r="B33" s="125"/>
      <c r="C33" s="126"/>
    </row>
    <row r="34" spans="2:3" x14ac:dyDescent="0.35">
      <c r="B34" s="123" t="s">
        <v>141</v>
      </c>
      <c r="C34" s="124" t="s">
        <v>142</v>
      </c>
    </row>
    <row r="35" spans="2:3" ht="15" thickBot="1" x14ac:dyDescent="0.4">
      <c r="B35" s="119"/>
      <c r="C35" s="128"/>
    </row>
    <row r="36" spans="2:3" x14ac:dyDescent="0.35">
      <c r="B36" s="156" t="s">
        <v>143</v>
      </c>
      <c r="C36" s="158" t="s">
        <v>144</v>
      </c>
    </row>
    <row r="37" spans="2:3" ht="15" thickBot="1" x14ac:dyDescent="0.4">
      <c r="B37" s="157"/>
      <c r="C37" s="159"/>
    </row>
    <row r="38" spans="2:3" x14ac:dyDescent="0.35">
      <c r="B38" s="156" t="s">
        <v>145</v>
      </c>
      <c r="C38" s="158" t="s">
        <v>146</v>
      </c>
    </row>
    <row r="39" spans="2:3" ht="15" thickBot="1" x14ac:dyDescent="0.4">
      <c r="B39" s="157"/>
      <c r="C39" s="159"/>
    </row>
    <row r="40" spans="2:3" x14ac:dyDescent="0.35">
      <c r="B40" s="156" t="s">
        <v>147</v>
      </c>
      <c r="C40" s="158" t="s">
        <v>148</v>
      </c>
    </row>
    <row r="41" spans="2:3" ht="15" thickBot="1" x14ac:dyDescent="0.4">
      <c r="B41" s="157"/>
      <c r="C41" s="159"/>
    </row>
    <row r="42" spans="2:3" x14ac:dyDescent="0.35">
      <c r="B42" s="156" t="s">
        <v>149</v>
      </c>
      <c r="C42" s="158" t="s">
        <v>150</v>
      </c>
    </row>
    <row r="43" spans="2:3" ht="15" thickBot="1" x14ac:dyDescent="0.4">
      <c r="B43" s="157"/>
      <c r="C43" s="159"/>
    </row>
    <row r="44" spans="2:3" x14ac:dyDescent="0.35">
      <c r="B44" s="156" t="s">
        <v>151</v>
      </c>
      <c r="C44" s="158" t="s">
        <v>152</v>
      </c>
    </row>
    <row r="45" spans="2:3" ht="15" thickBot="1" x14ac:dyDescent="0.4">
      <c r="B45" s="157"/>
      <c r="C45" s="159"/>
    </row>
    <row r="46" spans="2:3" x14ac:dyDescent="0.35">
      <c r="B46" s="156" t="s">
        <v>153</v>
      </c>
      <c r="C46" s="158" t="s">
        <v>154</v>
      </c>
    </row>
    <row r="47" spans="2:3" ht="15" thickBot="1" x14ac:dyDescent="0.4">
      <c r="B47" s="157"/>
      <c r="C47" s="159"/>
    </row>
    <row r="48" spans="2:3" x14ac:dyDescent="0.35">
      <c r="B48" s="156" t="s">
        <v>155</v>
      </c>
      <c r="C48" s="158" t="s">
        <v>156</v>
      </c>
    </row>
    <row r="49" spans="2:3" ht="15" thickBot="1" x14ac:dyDescent="0.4">
      <c r="B49" s="157"/>
      <c r="C49" s="159"/>
    </row>
    <row r="50" spans="2:3" ht="15" thickBot="1" x14ac:dyDescent="0.4">
      <c r="B50" s="119"/>
      <c r="C50" s="120"/>
    </row>
    <row r="51" spans="2:3" x14ac:dyDescent="0.35">
      <c r="B51" s="156" t="s">
        <v>157</v>
      </c>
      <c r="C51" s="158" t="s">
        <v>158</v>
      </c>
    </row>
    <row r="52" spans="2:3" ht="15" thickBot="1" x14ac:dyDescent="0.4">
      <c r="B52" s="157"/>
      <c r="C52" s="159"/>
    </row>
    <row r="53" spans="2:3" x14ac:dyDescent="0.35">
      <c r="B53" s="156" t="s">
        <v>159</v>
      </c>
      <c r="C53" s="158" t="s">
        <v>160</v>
      </c>
    </row>
    <row r="54" spans="2:3" ht="15" thickBot="1" x14ac:dyDescent="0.4">
      <c r="B54" s="157"/>
      <c r="C54" s="159"/>
    </row>
    <row r="55" spans="2:3" x14ac:dyDescent="0.35">
      <c r="B55" s="156" t="s">
        <v>161</v>
      </c>
      <c r="C55" s="158" t="s">
        <v>162</v>
      </c>
    </row>
    <row r="56" spans="2:3" ht="15" thickBot="1" x14ac:dyDescent="0.4">
      <c r="B56" s="157"/>
      <c r="C56" s="159"/>
    </row>
    <row r="57" spans="2:3" ht="40" x14ac:dyDescent="0.35">
      <c r="B57" s="123" t="s">
        <v>163</v>
      </c>
      <c r="C57" s="124" t="s">
        <v>164</v>
      </c>
    </row>
    <row r="58" spans="2:3" ht="15" thickBot="1" x14ac:dyDescent="0.4">
      <c r="B58" s="119"/>
      <c r="C58" s="128"/>
    </row>
    <row r="59" spans="2:3" ht="15" thickBot="1" x14ac:dyDescent="0.4">
      <c r="B59" s="121" t="s">
        <v>165</v>
      </c>
      <c r="C59" s="122" t="s">
        <v>166</v>
      </c>
    </row>
    <row r="61" spans="2:3" ht="20.5" thickBot="1" x14ac:dyDescent="0.4">
      <c r="B61" s="121" t="s">
        <v>46</v>
      </c>
      <c r="C61" s="124" t="s">
        <v>167</v>
      </c>
    </row>
  </sheetData>
  <mergeCells count="39">
    <mergeCell ref="B18:B19"/>
    <mergeCell ref="C18:C19"/>
    <mergeCell ref="B2:C2"/>
    <mergeCell ref="B12:B13"/>
    <mergeCell ref="C12:C13"/>
    <mergeCell ref="B16:B17"/>
    <mergeCell ref="C16:C17"/>
    <mergeCell ref="B20:B21"/>
    <mergeCell ref="C20:C21"/>
    <mergeCell ref="B22:B23"/>
    <mergeCell ref="C22:C23"/>
    <mergeCell ref="B24:B25"/>
    <mergeCell ref="C24:C25"/>
    <mergeCell ref="B26:B27"/>
    <mergeCell ref="C26:C27"/>
    <mergeCell ref="B28:B29"/>
    <mergeCell ref="C28:C29"/>
    <mergeCell ref="B30:B31"/>
    <mergeCell ref="C30:C31"/>
    <mergeCell ref="B36:B37"/>
    <mergeCell ref="C36:C37"/>
    <mergeCell ref="B38:B39"/>
    <mergeCell ref="C38:C39"/>
    <mergeCell ref="B40:B41"/>
    <mergeCell ref="C40:C41"/>
    <mergeCell ref="B42:B43"/>
    <mergeCell ref="C42:C43"/>
    <mergeCell ref="B44:B45"/>
    <mergeCell ref="C44:C45"/>
    <mergeCell ref="B46:B47"/>
    <mergeCell ref="C46:C47"/>
    <mergeCell ref="B55:B56"/>
    <mergeCell ref="C55:C56"/>
    <mergeCell ref="B48:B49"/>
    <mergeCell ref="C48:C49"/>
    <mergeCell ref="B51:B52"/>
    <mergeCell ref="C51:C52"/>
    <mergeCell ref="B53:B54"/>
    <mergeCell ref="C53:C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W29"/>
  <sheetViews>
    <sheetView showGridLines="0" zoomScaleNormal="100" workbookViewId="0">
      <pane xSplit="3" ySplit="4" topLeftCell="N17" activePane="bottomRight" state="frozen"/>
      <selection activeCell="A24" sqref="A24"/>
      <selection pane="topRight" activeCell="A24" sqref="A24"/>
      <selection pane="bottomLeft" activeCell="A24" sqref="A24"/>
      <selection pane="bottomRight" activeCell="W28" sqref="W28"/>
    </sheetView>
  </sheetViews>
  <sheetFormatPr defaultColWidth="9.1796875" defaultRowHeight="14.5" outlineLevelCol="1" x14ac:dyDescent="0.35"/>
  <cols>
    <col min="1" max="1" width="33.54296875" customWidth="1"/>
    <col min="2" max="2" width="6.54296875" customWidth="1"/>
    <col min="3" max="3" width="11.81640625" style="15" bestFit="1" customWidth="1"/>
    <col min="4" max="4" width="8.453125" style="15" customWidth="1" outlineLevel="1"/>
    <col min="5"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2" width="9.7265625" style="15" bestFit="1" customWidth="1" outlineLevel="1"/>
    <col min="23" max="23" width="9.1796875" style="16"/>
  </cols>
  <sheetData>
    <row r="1" spans="1:23" ht="18.75" customHeight="1" x14ac:dyDescent="0.45">
      <c r="A1" s="13" t="s">
        <v>3</v>
      </c>
      <c r="B1" s="131" t="s">
        <v>4</v>
      </c>
      <c r="C1" s="14"/>
    </row>
    <row r="2" spans="1:23" ht="15.5" x14ac:dyDescent="0.35">
      <c r="A2" s="17" t="s">
        <v>5</v>
      </c>
      <c r="B2" s="17"/>
      <c r="C2" s="18"/>
    </row>
    <row r="3" spans="1:23" ht="15.5" x14ac:dyDescent="0.35">
      <c r="A3" s="17"/>
      <c r="B3" s="17"/>
      <c r="C3" s="18"/>
    </row>
    <row r="4" spans="1:23" ht="15" customHeight="1" x14ac:dyDescent="0.35">
      <c r="A4" s="19" t="s">
        <v>6</v>
      </c>
      <c r="B4" s="19"/>
      <c r="C4" s="20" t="s">
        <v>7</v>
      </c>
      <c r="D4" s="21">
        <v>44012</v>
      </c>
      <c r="E4" s="21">
        <v>44104</v>
      </c>
      <c r="F4" s="21">
        <v>44196</v>
      </c>
      <c r="G4" s="21">
        <v>44286</v>
      </c>
      <c r="H4" s="22" t="s">
        <v>8</v>
      </c>
      <c r="I4" s="21">
        <v>44377</v>
      </c>
      <c r="J4" s="21">
        <v>44469</v>
      </c>
      <c r="K4" s="21">
        <v>44560</v>
      </c>
      <c r="L4" s="21">
        <v>44651</v>
      </c>
      <c r="M4" s="22" t="s">
        <v>9</v>
      </c>
      <c r="N4" s="21">
        <v>44742</v>
      </c>
      <c r="O4" s="21">
        <v>44834</v>
      </c>
      <c r="P4" s="21">
        <v>44926</v>
      </c>
      <c r="Q4" s="21">
        <v>45016</v>
      </c>
      <c r="R4" s="22" t="s">
        <v>10</v>
      </c>
      <c r="S4" s="21">
        <v>45107</v>
      </c>
      <c r="T4" s="21">
        <v>45199</v>
      </c>
      <c r="U4" s="21">
        <v>45291</v>
      </c>
      <c r="V4" s="21">
        <v>45382</v>
      </c>
      <c r="W4" s="22" t="s">
        <v>203</v>
      </c>
    </row>
    <row r="5" spans="1:23" s="32" customFormat="1" ht="15" customHeight="1" x14ac:dyDescent="0.35">
      <c r="A5" s="33"/>
      <c r="B5" s="34"/>
      <c r="C5" s="27"/>
      <c r="D5" s="28"/>
      <c r="E5" s="28"/>
      <c r="F5" s="28"/>
      <c r="G5" s="28"/>
      <c r="H5" s="29"/>
      <c r="I5" s="28"/>
      <c r="J5" s="28"/>
      <c r="K5" s="28"/>
      <c r="L5" s="28"/>
      <c r="M5" s="29"/>
      <c r="N5" s="28"/>
      <c r="O5" s="28"/>
      <c r="P5" s="28"/>
      <c r="Q5" s="28"/>
      <c r="R5" s="29"/>
      <c r="S5" s="28"/>
      <c r="T5" s="28"/>
      <c r="U5" s="28"/>
      <c r="V5" s="28"/>
      <c r="W5" s="29"/>
    </row>
    <row r="6" spans="1:23" s="26" customFormat="1" ht="15" customHeight="1" x14ac:dyDescent="0.35">
      <c r="A6" s="31" t="s">
        <v>11</v>
      </c>
      <c r="C6" s="27"/>
      <c r="D6" s="15"/>
      <c r="E6" s="15"/>
      <c r="F6" s="15"/>
      <c r="G6" s="15"/>
      <c r="H6" s="16"/>
      <c r="I6" s="15"/>
      <c r="J6" s="15"/>
      <c r="K6" s="15"/>
      <c r="L6" s="15"/>
      <c r="M6" s="16"/>
      <c r="N6" s="15"/>
      <c r="O6" s="15"/>
      <c r="P6" s="15"/>
      <c r="Q6" s="15"/>
      <c r="R6" s="16"/>
      <c r="S6" s="15"/>
      <c r="T6" s="15"/>
      <c r="U6" s="15"/>
      <c r="V6" s="15"/>
      <c r="W6" s="16"/>
    </row>
    <row r="7" spans="1:23" s="26" customFormat="1" ht="15" customHeight="1" x14ac:dyDescent="0.35">
      <c r="A7" s="35" t="s">
        <v>12</v>
      </c>
      <c r="B7" s="36"/>
      <c r="C7" s="37" t="s">
        <v>13</v>
      </c>
      <c r="D7" s="38">
        <f>'Key Trends (Reported)'!D7/'Key Trends (Reported)'!D6</f>
        <v>0.18154273880840524</v>
      </c>
      <c r="E7" s="38">
        <f>'Key Trends (Reported)'!E7/'Key Trends (Reported)'!E6</f>
        <v>0.1724386672845705</v>
      </c>
      <c r="F7" s="38">
        <f>'Key Trends (Reported)'!F7/'Key Trends (Reported)'!F6</f>
        <v>0.15967036219929323</v>
      </c>
      <c r="G7" s="38">
        <f>'Key Trends (Reported)'!G7/'Key Trends (Reported)'!G6</f>
        <v>0.13705856263909547</v>
      </c>
      <c r="H7" s="39">
        <f>'Key Trends (Reported)'!H7/'Key Trends (Reported)'!H6</f>
        <v>0.16320212611570345</v>
      </c>
      <c r="I7" s="38">
        <f>'Key Trends (Reported)'!I7/'Key Trends (Reported)'!I6</f>
        <v>0.14360381307853276</v>
      </c>
      <c r="J7" s="38">
        <f>'Key Trends (Reported)'!J7/'Key Trends (Reported)'!J6</f>
        <v>0.14519373329070379</v>
      </c>
      <c r="K7" s="38">
        <f>'Key Trends (Reported)'!K7/'Key Trends (Reported)'!K6</f>
        <v>0.13243138440957103</v>
      </c>
      <c r="L7" s="38">
        <f>'Key Trends (Reported)'!L7/'Key Trends (Reported)'!L6</f>
        <v>0.1259500986043102</v>
      </c>
      <c r="M7" s="39">
        <f>'Key Trends (Reported)'!M7/'Key Trends (Reported)'!M6</f>
        <v>0.13670520386979085</v>
      </c>
      <c r="N7" s="38">
        <f>'Key Trends (Reported)'!N7/'Key Trends (Reported)'!N6</f>
        <v>0.13023907918262717</v>
      </c>
      <c r="O7" s="38">
        <f>'Key Trends (Reported)'!O7/'Key Trends (Reported)'!O6</f>
        <v>0.11837458010831252</v>
      </c>
      <c r="P7" s="38">
        <f>'Key Trends (Reported)'!P7/'Key Trends (Reported)'!P6</f>
        <v>0.11170538981250716</v>
      </c>
      <c r="Q7" s="38">
        <f>'Key Trends (Reported)'!Q7/'Key Trends (Reported)'!Q6</f>
        <v>0.10121830790364408</v>
      </c>
      <c r="R7" s="39">
        <f>'Key Trends (Reported)'!R7/'Key Trends (Reported)'!R6</f>
        <v>0.11515457126070065</v>
      </c>
      <c r="S7" s="38">
        <f>'Key Trends (Reported)'!S7/'Key Trends (Reported)'!S6</f>
        <v>8.7666781904724475E-2</v>
      </c>
      <c r="T7" s="38">
        <f>'Key Trends (Reported)'!T7/'Key Trends (Reported)'!T6</f>
        <v>8.7980397779730074E-2</v>
      </c>
      <c r="U7" s="38">
        <f>'Key Trends (Reported)'!U7/'Key Trends (Reported)'!U6</f>
        <v>7.5112843501176696E-2</v>
      </c>
      <c r="V7" s="38">
        <f>'Key Trends (Reported)'!V7/'Key Trends (Reported)'!V6</f>
        <v>7.5364965426379216E-2</v>
      </c>
      <c r="W7" s="39">
        <f>'Key Trends (Reported)'!W7/'Key Trends (Reported)'!W6</f>
        <v>8.102788655477218E-2</v>
      </c>
    </row>
    <row r="8" spans="1:23" s="26" customFormat="1" ht="15" customHeight="1" x14ac:dyDescent="0.35">
      <c r="A8" s="35" t="s">
        <v>14</v>
      </c>
      <c r="B8" s="36"/>
      <c r="C8" s="37" t="s">
        <v>13</v>
      </c>
      <c r="D8" s="38">
        <f>'Consolidated PL (Reported)'!D8/'Consolidated PL (Reported)'!D6</f>
        <v>0.72123794728892554</v>
      </c>
      <c r="E8" s="38">
        <f>'Consolidated PL (Reported)'!E8/'Consolidated PL (Reported)'!E6</f>
        <v>0.72935019220350505</v>
      </c>
      <c r="F8" s="38">
        <f>'Consolidated PL (Reported)'!F8/'Consolidated PL (Reported)'!F6</f>
        <v>0.740328311477079</v>
      </c>
      <c r="G8" s="38">
        <f>'Consolidated PL (Reported)'!G8/'Consolidated PL (Reported)'!G6</f>
        <v>0.75799438598200164</v>
      </c>
      <c r="H8" s="39">
        <f>'Consolidated PL (Reported)'!H8/'Consolidated PL (Reported)'!H6</f>
        <v>0.73679553029731604</v>
      </c>
      <c r="I8" s="38">
        <f>'Consolidated PL (Reported)'!I8/'Consolidated PL (Reported)'!I6</f>
        <v>0.7566770438201097</v>
      </c>
      <c r="J8" s="38">
        <f>'Consolidated PL (Reported)'!J8/'Consolidated PL (Reported)'!J6</f>
        <v>0.75225037890719626</v>
      </c>
      <c r="K8" s="38">
        <f>'Consolidated PL (Reported)'!K8/'Consolidated PL (Reported)'!K6</f>
        <v>0.77254734240133049</v>
      </c>
      <c r="L8" s="38">
        <f>'Consolidated PL (Reported)'!L8/'Consolidated PL (Reported)'!L6</f>
        <v>0.77442916347090907</v>
      </c>
      <c r="M8" s="39">
        <f>'Consolidated PL (Reported)'!M8/'Consolidated PL (Reported)'!M6</f>
        <v>0.76406827160610968</v>
      </c>
      <c r="N8" s="38">
        <f>'Consolidated PL (Reported)'!N8/'Consolidated PL (Reported)'!N6</f>
        <v>0.77477898020472902</v>
      </c>
      <c r="O8" s="38">
        <f>'Consolidated PL (Reported)'!O8/'Consolidated PL (Reported)'!O6</f>
        <v>0.78826913130630794</v>
      </c>
      <c r="P8" s="38">
        <f>'Consolidated PL (Reported)'!P8/'Consolidated PL (Reported)'!P6</f>
        <v>0.79342355721182878</v>
      </c>
      <c r="Q8" s="38">
        <f>'Consolidated PL (Reported)'!Q8/'Consolidated PL (Reported)'!Q6</f>
        <v>0.8033644624397196</v>
      </c>
      <c r="R8" s="39">
        <f>'Consolidated PL (Reported)'!R8/'Consolidated PL (Reported)'!R6</f>
        <v>0.79018393897821382</v>
      </c>
      <c r="S8" s="38">
        <f>'Consolidated PL (Reported)'!S8/'Consolidated PL (Reported)'!S6</f>
        <v>0.8199196462519992</v>
      </c>
      <c r="T8" s="38">
        <f>'Consolidated PL (Reported)'!T8/'Consolidated PL (Reported)'!T6</f>
        <v>0.81980766111199932</v>
      </c>
      <c r="U8" s="38">
        <f>'Consolidated PL (Reported)'!U8/'Consolidated PL (Reported)'!U6</f>
        <v>0.81977632954870006</v>
      </c>
      <c r="V8" s="38">
        <f>'Consolidated PL (Reported)'!V8/'Consolidated PL (Reported)'!V6</f>
        <v>0.81800881997408326</v>
      </c>
      <c r="W8" s="39">
        <f>'Consolidated PL (Reported)'!W8/'Consolidated PL (Reported)'!W6</f>
        <v>0.81933645436934699</v>
      </c>
    </row>
    <row r="9" spans="1:23" s="43" customFormat="1" ht="15" customHeight="1" x14ac:dyDescent="0.35">
      <c r="A9" s="40" t="s">
        <v>15</v>
      </c>
      <c r="B9" s="36"/>
      <c r="C9" s="37" t="s">
        <v>13</v>
      </c>
      <c r="D9" s="41">
        <f>'Key Trends (Reported)'!D9/'Consolidated PL (Reported)'!D8</f>
        <v>0.69071548710493436</v>
      </c>
      <c r="E9" s="41">
        <f>'Key Trends (Reported)'!E9/'Consolidated PL (Reported)'!E8</f>
        <v>0.69557846843563942</v>
      </c>
      <c r="F9" s="41">
        <f>'Key Trends (Reported)'!F9/'Consolidated PL (Reported)'!F8</f>
        <v>0.71945044890808452</v>
      </c>
      <c r="G9" s="41">
        <f>'Key Trends (Reported)'!G9/'Consolidated PL (Reported)'!G8</f>
        <v>0.72418512414936798</v>
      </c>
      <c r="H9" s="42">
        <f>'Key Trends (Reported)'!H9/'Consolidated PL (Reported)'!H8</f>
        <v>0.70728635961668973</v>
      </c>
      <c r="I9" s="41">
        <f>'Key Trends (Reported)'!I9/'Consolidated PL (Reported)'!I8</f>
        <v>0.71855285284439308</v>
      </c>
      <c r="J9" s="41">
        <f>'Key Trends (Reported)'!J9/'Consolidated PL (Reported)'!J8</f>
        <v>0.71363563723314394</v>
      </c>
      <c r="K9" s="41">
        <f>'Key Trends (Reported)'!K9/'Consolidated PL (Reported)'!K8</f>
        <v>0.70450207689208966</v>
      </c>
      <c r="L9" s="41">
        <f>'Key Trends (Reported)'!L9/'Consolidated PL (Reported)'!L8</f>
        <v>0.69318852790061714</v>
      </c>
      <c r="M9" s="42">
        <f>'Key Trends (Reported)'!M9/'Consolidated PL (Reported)'!M8</f>
        <v>0.70723692848826591</v>
      </c>
      <c r="N9" s="41">
        <f>'Key Trends (Reported)'!N9/'Consolidated PL (Reported)'!N8</f>
        <v>0.69189235904757507</v>
      </c>
      <c r="O9" s="41">
        <f>'Key Trends (Reported)'!O9/'Consolidated PL (Reported)'!O8</f>
        <v>0.67969999683546856</v>
      </c>
      <c r="P9" s="41">
        <f>'Key Trends (Reported)'!P9/'Consolidated PL (Reported)'!P8</f>
        <v>0.67213786442503043</v>
      </c>
      <c r="Q9" s="41">
        <f>'Key Trends (Reported)'!Q9/'Consolidated PL (Reported)'!Q8</f>
        <v>0.66939823297610812</v>
      </c>
      <c r="R9" s="42">
        <f>'Key Trends (Reported)'!R9/'Consolidated PL (Reported)'!R8</f>
        <v>0.67797876657278522</v>
      </c>
      <c r="S9" s="41">
        <f>'Key Trends (Reported)'!S9/'Consolidated PL (Reported)'!S8</f>
        <v>0.6383661359369075</v>
      </c>
      <c r="T9" s="41">
        <f>'Key Trends (Reported)'!T9/'Consolidated PL (Reported)'!T8</f>
        <v>0.63528610767925464</v>
      </c>
      <c r="U9" s="41">
        <f>'Key Trends (Reported)'!U9/'Consolidated PL (Reported)'!U8</f>
        <v>0.54539406864854156</v>
      </c>
      <c r="V9" s="41">
        <f>'Key Trends (Reported)'!V9/'Consolidated PL (Reported)'!V8</f>
        <v>0.55275730129844713</v>
      </c>
      <c r="W9" s="42">
        <f>'Key Trends (Reported)'!W9/'Consolidated PL (Reported)'!W8</f>
        <v>0.58946001489380184</v>
      </c>
    </row>
    <row r="10" spans="1:23" s="43" customFormat="1" ht="15" customHeight="1" x14ac:dyDescent="0.35">
      <c r="A10" s="40" t="s">
        <v>68</v>
      </c>
      <c r="C10" s="37" t="s">
        <v>13</v>
      </c>
      <c r="D10" s="41">
        <f>'Key Trends (Reported)'!D10/'Consolidated PL (Reported)'!D8</f>
        <v>0.3092845128950657</v>
      </c>
      <c r="E10" s="41">
        <f>'Key Trends (Reported)'!E10/'Consolidated PL (Reported)'!E8</f>
        <v>0.30442153156436069</v>
      </c>
      <c r="F10" s="41">
        <f>'Key Trends (Reported)'!F10/'Consolidated PL (Reported)'!F8</f>
        <v>0.28054955109191532</v>
      </c>
      <c r="G10" s="41">
        <f>'Key Trends (Reported)'!G10/'Consolidated PL (Reported)'!G8</f>
        <v>0.27581487585063197</v>
      </c>
      <c r="H10" s="42">
        <f>'Key Trends (Reported)'!H10/'Consolidated PL (Reported)'!H8</f>
        <v>0.29271364038331016</v>
      </c>
      <c r="I10" s="41">
        <f>'Key Trends (Reported)'!I10/'Consolidated PL (Reported)'!I8</f>
        <v>0.28144714715560692</v>
      </c>
      <c r="J10" s="41">
        <f>'Key Trends (Reported)'!J10/'Consolidated PL (Reported)'!J8</f>
        <v>0.28636436276685606</v>
      </c>
      <c r="K10" s="41">
        <f>'Key Trends (Reported)'!K10/'Consolidated PL (Reported)'!K8</f>
        <v>0.2954979231079104</v>
      </c>
      <c r="L10" s="41">
        <f>'Key Trends (Reported)'!L10/'Consolidated PL (Reported)'!L8</f>
        <v>0.30681147209938298</v>
      </c>
      <c r="M10" s="42">
        <f>'Key Trends (Reported)'!M10/'Consolidated PL (Reported)'!M8</f>
        <v>0.29276307151173403</v>
      </c>
      <c r="N10" s="41">
        <f>'Key Trends (Reported)'!N10/'Consolidated PL (Reported)'!N8</f>
        <v>0.30810764095242493</v>
      </c>
      <c r="O10" s="41">
        <f>'Key Trends (Reported)'!O10/'Consolidated PL (Reported)'!O8</f>
        <v>0.32030000316453139</v>
      </c>
      <c r="P10" s="41">
        <f>'Key Trends (Reported)'!P10/'Consolidated PL (Reported)'!P8</f>
        <v>0.32786213557496957</v>
      </c>
      <c r="Q10" s="41">
        <f>'Key Trends (Reported)'!Q10/'Consolidated PL (Reported)'!Q8</f>
        <v>0.33060176702389193</v>
      </c>
      <c r="R10" s="42">
        <f>'Key Trends (Reported)'!R10/'Consolidated PL (Reported)'!R8</f>
        <v>0.32202123342721484</v>
      </c>
      <c r="S10" s="41">
        <f>'Key Trends (Reported)'!S10/'Consolidated PL (Reported)'!S8</f>
        <v>0.36163386406309245</v>
      </c>
      <c r="T10" s="41">
        <f>'Key Trends (Reported)'!T10/'Consolidated PL (Reported)'!T8</f>
        <v>0.36471389232074541</v>
      </c>
      <c r="U10" s="41">
        <f>'Key Trends (Reported)'!U10/'Consolidated PL (Reported)'!U8</f>
        <v>0.45460593135145849</v>
      </c>
      <c r="V10" s="41">
        <f>'Key Trends (Reported)'!V10/'Consolidated PL (Reported)'!V8</f>
        <v>0.44724269870155287</v>
      </c>
      <c r="W10" s="42">
        <f>'Key Trends (Reported)'!W10/'Consolidated PL (Reported)'!W8</f>
        <v>0.41053998510619821</v>
      </c>
    </row>
    <row r="11" spans="1:23" s="43" customFormat="1" ht="15" customHeight="1" x14ac:dyDescent="0.35">
      <c r="A11" s="31" t="s">
        <v>17</v>
      </c>
      <c r="C11" s="27" t="s">
        <v>13</v>
      </c>
      <c r="D11" s="38">
        <f>'Key Trends (Reported)'!D11/'Key Trends (Reported)'!D6</f>
        <v>9.7219313902669122E-2</v>
      </c>
      <c r="E11" s="38">
        <f>'Key Trends (Reported)'!E11/'Key Trends (Reported)'!E6</f>
        <v>9.8211140511924519E-2</v>
      </c>
      <c r="F11" s="38">
        <f>'Key Trends (Reported)'!F11/'Key Trends (Reported)'!F6</f>
        <v>0.1000013263236279</v>
      </c>
      <c r="G11" s="38">
        <f>'Key Trends (Reported)'!G11/'Key Trends (Reported)'!G6</f>
        <v>0.10494705137890298</v>
      </c>
      <c r="H11" s="39">
        <f>'Key Trends (Reported)'!H11/'Key Trends (Reported)'!H6</f>
        <v>0.10000234358698067</v>
      </c>
      <c r="I11" s="38">
        <f>'Key Trends (Reported)'!I11/'Key Trends (Reported)'!I6</f>
        <v>9.9719143101357488E-2</v>
      </c>
      <c r="J11" s="38">
        <f>'Key Trends (Reported)'!J11/'Key Trends (Reported)'!J6</f>
        <v>0.10255588780210004</v>
      </c>
      <c r="K11" s="38">
        <f>'Key Trends (Reported)'!K11/'Key Trends (Reported)'!K6</f>
        <v>9.5021273189098615E-2</v>
      </c>
      <c r="L11" s="38">
        <f>'Key Trends (Reported)'!L11/'Key Trends (Reported)'!L6</f>
        <v>9.9620737924780656E-2</v>
      </c>
      <c r="M11" s="39">
        <f>'Key Trends (Reported)'!M11/'Key Trends (Reported)'!M6</f>
        <v>9.922652452409958E-2</v>
      </c>
      <c r="N11" s="38">
        <f>'Key Trends (Reported)'!N11/'Key Trends (Reported)'!N6</f>
        <v>9.4981940612643853E-2</v>
      </c>
      <c r="O11" s="38">
        <f>'Key Trends (Reported)'!O11/'Key Trends (Reported)'!O6</f>
        <v>9.335628858537956E-2</v>
      </c>
      <c r="P11" s="38">
        <f>'Key Trends (Reported)'!P11/'Key Trends (Reported)'!P6</f>
        <v>9.4871052975664047E-2</v>
      </c>
      <c r="Q11" s="38">
        <f>'Key Trends (Reported)'!Q11/'Key Trends (Reported)'!Q6</f>
        <v>9.5417229656636404E-2</v>
      </c>
      <c r="R11" s="39">
        <f>'Key Trends (Reported)'!R11/'Key Trends (Reported)'!R6</f>
        <v>9.4661489761085585E-2</v>
      </c>
      <c r="S11" s="38">
        <f>'Key Trends (Reported)'!S11/'Key Trends (Reported)'!S6</f>
        <v>9.2413571843276324E-2</v>
      </c>
      <c r="T11" s="38">
        <f>'Key Trends (Reported)'!T11/'Key Trends (Reported)'!T6</f>
        <v>9.221194110827062E-2</v>
      </c>
      <c r="U11" s="38">
        <f>'Key Trends (Reported)'!U11/'Key Trends (Reported)'!U6</f>
        <v>0.10511082695012322</v>
      </c>
      <c r="V11" s="38">
        <f>'Key Trends (Reported)'!V11/'Key Trends (Reported)'!V6</f>
        <v>0.10662621459953751</v>
      </c>
      <c r="W11" s="39">
        <f>'Key Trends (Reported)'!W11/'Key Trends (Reported)'!W6</f>
        <v>9.9635659075880748E-2</v>
      </c>
    </row>
    <row r="12" spans="1:23" ht="15" customHeight="1" x14ac:dyDescent="0.35"/>
    <row r="13" spans="1:23" ht="15" customHeight="1" x14ac:dyDescent="0.35">
      <c r="A13" s="23" t="s">
        <v>20</v>
      </c>
    </row>
    <row r="14" spans="1:23" s="26" customFormat="1" ht="15" customHeight="1" x14ac:dyDescent="0.35">
      <c r="A14" s="31" t="s">
        <v>21</v>
      </c>
      <c r="C14" s="15"/>
      <c r="D14" s="15"/>
      <c r="E14" s="15"/>
      <c r="F14" s="15"/>
      <c r="G14" s="15"/>
      <c r="H14" s="16"/>
      <c r="I14" s="15"/>
      <c r="J14" s="15"/>
      <c r="K14" s="15"/>
      <c r="L14" s="15"/>
      <c r="M14" s="16"/>
      <c r="N14" s="15"/>
      <c r="O14" s="15"/>
      <c r="P14" s="15"/>
      <c r="Q14" s="15"/>
      <c r="R14" s="16"/>
      <c r="S14" s="15"/>
      <c r="T14" s="15"/>
      <c r="U14" s="15"/>
      <c r="V14" s="15"/>
      <c r="W14" s="16"/>
    </row>
    <row r="15" spans="1:23" s="43" customFormat="1" ht="15" customHeight="1" x14ac:dyDescent="0.35">
      <c r="A15" s="33" t="s">
        <v>22</v>
      </c>
      <c r="C15" s="27" t="s">
        <v>13</v>
      </c>
      <c r="D15" s="41">
        <f>'Consolidated PL (Reported)'!D$30</f>
        <v>0.23660374644848348</v>
      </c>
      <c r="E15" s="41">
        <f>'Consolidated PL (Reported)'!E$30</f>
        <v>0.26301248446952336</v>
      </c>
      <c r="F15" s="41">
        <f>'Consolidated PL (Reported)'!F$30</f>
        <v>0.2477270867810723</v>
      </c>
      <c r="G15" s="41">
        <f>'Consolidated PL (Reported)'!G$30</f>
        <v>0.24923154769393588</v>
      </c>
      <c r="H15" s="42">
        <f>'Consolidated PL (Reported)'!H$30</f>
        <v>0.24915543317510849</v>
      </c>
      <c r="I15" s="41">
        <f>'Consolidated PL (Reported)'!I$30</f>
        <v>0.24033994673158199</v>
      </c>
      <c r="J15" s="41">
        <f>'Consolidated PL (Reported)'!J$30</f>
        <v>0.26661610633033206</v>
      </c>
      <c r="K15" s="41">
        <f>'Consolidated PL (Reported)'!K$30</f>
        <v>0.258662501497813</v>
      </c>
      <c r="L15" s="41">
        <f>'Consolidated PL (Reported)'!L$30</f>
        <v>0.24520723862073884</v>
      </c>
      <c r="M15" s="42">
        <f>'Consolidated PL (Reported)'!M$30</f>
        <v>0.2527230733746042</v>
      </c>
      <c r="N15" s="41">
        <f>'Consolidated PL (Reported)'!N$30</f>
        <v>0.24986001959289764</v>
      </c>
      <c r="O15" s="41">
        <f>'Consolidated PL (Reported)'!O$30</f>
        <v>0.25495245826929247</v>
      </c>
      <c r="P15" s="41">
        <f>'Consolidated PL (Reported)'!P$30</f>
        <v>0.23791596907634496</v>
      </c>
      <c r="Q15" s="41">
        <f>'Consolidated PL (Reported)'!Q$30</f>
        <v>0.22637014997753854</v>
      </c>
      <c r="R15" s="42">
        <f>'Consolidated PL (Reported)'!R$30</f>
        <v>0.24207670970932674</v>
      </c>
      <c r="S15" s="41">
        <f>'Consolidated PL (Reported)'!S$30</f>
        <v>0.21462218611647452</v>
      </c>
      <c r="T15" s="41">
        <f>'Consolidated PL (Reported)'!T$30</f>
        <v>0.20840362634632367</v>
      </c>
      <c r="U15" s="41">
        <f>'Consolidated PL (Reported)'!U$30</f>
        <v>0.20135966229565269</v>
      </c>
      <c r="V15" s="41">
        <f>'Consolidated PL (Reported)'!V$30</f>
        <v>0.18558696023967736</v>
      </c>
      <c r="W15" s="42">
        <f>'Consolidated PL (Reported)'!W$30</f>
        <v>0.20173299729579863</v>
      </c>
    </row>
    <row r="16" spans="1:23" s="43" customFormat="1" ht="15" customHeight="1" x14ac:dyDescent="0.35">
      <c r="A16" s="33" t="s">
        <v>23</v>
      </c>
      <c r="C16" s="27" t="s">
        <v>13</v>
      </c>
      <c r="D16" s="41">
        <f>'Consolidated PL (Reported)'!D$39/'Consolidated PL (Reported)'!D$6</f>
        <v>0.10261890068795824</v>
      </c>
      <c r="E16" s="41">
        <f>'Consolidated PL (Reported)'!E$39/'Consolidated PL (Reported)'!E$6</f>
        <v>0.13305908350369733</v>
      </c>
      <c r="F16" s="41">
        <f>'Consolidated PL (Reported)'!F$39/'Consolidated PL (Reported)'!F$6</f>
        <v>0.11583113024843107</v>
      </c>
      <c r="G16" s="41">
        <f>'Consolidated PL (Reported)'!G$39/'Consolidated PL (Reported)'!G$6</f>
        <v>0.10314818959430712</v>
      </c>
      <c r="H16" s="42">
        <f>'Consolidated PL (Reported)'!H$39/'Consolidated PL (Reported)'!H$6</f>
        <v>0.11384214436648764</v>
      </c>
      <c r="I16" s="41">
        <f>'Consolidated PL (Reported)'!I$39/'Consolidated PL (Reported)'!I$6</f>
        <v>0.11073060587783931</v>
      </c>
      <c r="J16" s="41">
        <f>'Consolidated PL (Reported)'!J$39/'Consolidated PL (Reported)'!J$6</f>
        <v>0.13686224943943534</v>
      </c>
      <c r="K16" s="41">
        <f>'Consolidated PL (Reported)'!K$39/'Consolidated PL (Reported)'!K$6</f>
        <v>0.12903680314166227</v>
      </c>
      <c r="L16" s="41">
        <f>'Consolidated PL (Reported)'!L$39/'Consolidated PL (Reported)'!L$6</f>
        <v>0.10711042400445979</v>
      </c>
      <c r="M16" s="42">
        <f>'Consolidated PL (Reported)'!M$39/'Consolidated PL (Reported)'!M$6</f>
        <v>0.12091016491066493</v>
      </c>
      <c r="N16" s="41">
        <f>'Consolidated PL (Reported)'!N$39/'Consolidated PL (Reported)'!N$6</f>
        <v>0.12531254267174713</v>
      </c>
      <c r="O16" s="41">
        <f>'Consolidated PL (Reported)'!O$39/'Consolidated PL (Reported)'!O$6</f>
        <v>0.13045214559727233</v>
      </c>
      <c r="P16" s="41">
        <f>'Consolidated PL (Reported)'!P$39/'Consolidated PL (Reported)'!P$6</f>
        <v>0.115395855740883</v>
      </c>
      <c r="Q16" s="41">
        <f>'Consolidated PL (Reported)'!Q$39/'Consolidated PL (Reported)'!Q$6</f>
        <v>9.0989566700443614E-2</v>
      </c>
      <c r="R16" s="42">
        <f>'Consolidated PL (Reported)'!R$39/'Consolidated PL (Reported)'!R$6</f>
        <v>0.1152810739041778</v>
      </c>
      <c r="S16" s="41">
        <f>'Consolidated PL (Reported)'!S$39/'Consolidated PL (Reported)'!S$6</f>
        <v>9.3118872888413695E-2</v>
      </c>
      <c r="T16" s="41">
        <f>'Consolidated PL (Reported)'!T$39/'Consolidated PL (Reported)'!T$6</f>
        <v>8.4211983508645866E-2</v>
      </c>
      <c r="U16" s="41">
        <f>'Consolidated PL (Reported)'!U$39/'Consolidated PL (Reported)'!U$6</f>
        <v>9.148188870675264E-2</v>
      </c>
      <c r="V16" s="41">
        <f>'Consolidated PL (Reported)'!V$39/'Consolidated PL (Reported)'!V$6</f>
        <v>6.8602121454183748E-2</v>
      </c>
      <c r="W16" s="42">
        <f>'Consolidated PL (Reported)'!W$39/'Consolidated PL (Reported)'!W$6</f>
        <v>8.3954672906344133E-2</v>
      </c>
    </row>
    <row r="17" spans="1:23" s="43" customFormat="1" ht="15" customHeight="1" x14ac:dyDescent="0.35">
      <c r="A17" s="33" t="s">
        <v>24</v>
      </c>
      <c r="C17" s="27" t="s">
        <v>13</v>
      </c>
      <c r="D17" s="41">
        <f>'Consolidated PL (Reported)'!D$45/'Consolidated PL (Reported)'!D$6</f>
        <v>5.8549979695356802E-2</v>
      </c>
      <c r="E17" s="41">
        <f>'Consolidated PL (Reported)'!E$45/'Consolidated PL (Reported)'!E$6</f>
        <v>8.7364978178767067E-2</v>
      </c>
      <c r="F17" s="41">
        <f>'Consolidated PL (Reported)'!F$45/'Consolidated PL (Reported)'!F$6</f>
        <v>7.3210490777283921E-2</v>
      </c>
      <c r="G17" s="41">
        <f>'Consolidated PL (Reported)'!G$45/'Consolidated PL (Reported)'!G$6</f>
        <v>7.3451839023777887E-2</v>
      </c>
      <c r="H17" s="42">
        <f>'Consolidated PL (Reported)'!H$45/'Consolidated PL (Reported)'!H$6</f>
        <v>7.3136147962570425E-2</v>
      </c>
      <c r="I17" s="41">
        <f>'Consolidated PL (Reported)'!I$45/'Consolidated PL (Reported)'!I$6</f>
        <v>7.2176213992803884E-2</v>
      </c>
      <c r="J17" s="41">
        <f>'Consolidated PL (Reported)'!J$45/'Consolidated PL (Reported)'!J$6</f>
        <v>0.10191927768852631</v>
      </c>
      <c r="K17" s="41">
        <f>'Consolidated PL (Reported)'!K$45/'Consolidated PL (Reported)'!K$6</f>
        <v>9.443006257998654E-2</v>
      </c>
      <c r="L17" s="41">
        <f>'Consolidated PL (Reported)'!L$45/'Consolidated PL (Reported)'!L$6</f>
        <v>8.5630828017812508E-2</v>
      </c>
      <c r="M17" s="42">
        <f>'Consolidated PL (Reported)'!M$45/'Consolidated PL (Reported)'!M$6</f>
        <v>8.8597133913936629E-2</v>
      </c>
      <c r="N17" s="41">
        <f>'Consolidated PL (Reported)'!N$45/'Consolidated PL (Reported)'!N$6</f>
        <v>0.12614772906810287</v>
      </c>
      <c r="O17" s="41">
        <f>'Consolidated PL (Reported)'!O$45/'Consolidated PL (Reported)'!O$6</f>
        <v>0.12013596371976418</v>
      </c>
      <c r="P17" s="41">
        <f>'Consolidated PL (Reported)'!P$45/'Consolidated PL (Reported)'!P$6</f>
        <v>8.6985471109463683E-2</v>
      </c>
      <c r="Q17" s="41">
        <f>'Consolidated PL (Reported)'!Q$45/'Consolidated PL (Reported)'!Q$6</f>
        <v>7.1356491122609875E-2</v>
      </c>
      <c r="R17" s="42">
        <f>'Consolidated PL (Reported)'!R$45/'Consolidated PL (Reported)'!R$6</f>
        <v>0.10068004800499485</v>
      </c>
      <c r="S17" s="41">
        <f>'Consolidated PL (Reported)'!S$45/'Consolidated PL (Reported)'!S$6</f>
        <v>7.9996855635091485E-2</v>
      </c>
      <c r="T17" s="41">
        <f>'Consolidated PL (Reported)'!T$45/'Consolidated PL (Reported)'!T$6</f>
        <v>4.5283517369519306E-2</v>
      </c>
      <c r="U17" s="41">
        <f>'Consolidated PL (Reported)'!U$45/'Consolidated PL (Reported)'!U$6</f>
        <v>7.9543553480121276E-3</v>
      </c>
      <c r="V17" s="41">
        <f>'Consolidated PL (Reported)'!V$45/'Consolidated PL (Reported)'!V$6</f>
        <v>5.643192533848182E-2</v>
      </c>
      <c r="W17" s="42">
        <f>'Consolidated PL (Reported)'!W$45/'Consolidated PL (Reported)'!W$6</f>
        <v>4.6180007214572577E-2</v>
      </c>
    </row>
    <row r="18" spans="1:23" s="32" customFormat="1" ht="15" customHeight="1" x14ac:dyDescent="0.35">
      <c r="A18" s="33" t="s">
        <v>25</v>
      </c>
      <c r="B18" s="34"/>
      <c r="C18" s="27" t="s">
        <v>26</v>
      </c>
      <c r="D18" s="63">
        <v>2.5699482560060889</v>
      </c>
      <c r="E18" s="63">
        <v>2.2542731110447547</v>
      </c>
      <c r="F18" s="63">
        <v>1.9376810217383629</v>
      </c>
      <c r="G18" s="63">
        <v>1.8274995289350329</v>
      </c>
      <c r="H18" s="66">
        <f>G18</f>
        <v>1.8274995289350329</v>
      </c>
      <c r="I18" s="63">
        <v>1.9027888636624875</v>
      </c>
      <c r="J18" s="63">
        <v>1.8655214188923497</v>
      </c>
      <c r="K18" s="63">
        <v>1.7130022690821658</v>
      </c>
      <c r="L18" s="63">
        <v>1.5955972589926262</v>
      </c>
      <c r="M18" s="66">
        <f>L18</f>
        <v>1.5955972589926262</v>
      </c>
      <c r="N18" s="63">
        <v>1.42074519127052</v>
      </c>
      <c r="O18" s="63">
        <v>1.4766498211974861</v>
      </c>
      <c r="P18" s="63">
        <v>1.4482189353434791</v>
      </c>
      <c r="Q18" s="63">
        <v>1.3226085446936884</v>
      </c>
      <c r="R18" s="66">
        <f>Q18</f>
        <v>1.3226085446936884</v>
      </c>
      <c r="S18" s="145">
        <v>1.4083671927408214</v>
      </c>
      <c r="T18" s="145">
        <v>1.677385881759424</v>
      </c>
      <c r="U18" s="145">
        <v>2.2123894207595902</v>
      </c>
      <c r="V18" s="145">
        <v>2.1574006500335683</v>
      </c>
      <c r="W18" s="66">
        <f>V18</f>
        <v>2.1574006500335683</v>
      </c>
    </row>
    <row r="19" spans="1:23" s="43" customFormat="1" ht="15" customHeight="1" x14ac:dyDescent="0.35">
      <c r="A19" s="33" t="s">
        <v>27</v>
      </c>
      <c r="C19" s="27" t="s">
        <v>13</v>
      </c>
      <c r="D19" s="41">
        <f>'Other KPIs'!D18</f>
        <v>3.0300000000000001E-2</v>
      </c>
      <c r="E19" s="41">
        <f>'Other KPIs'!E18</f>
        <v>2.8000000000000001E-2</v>
      </c>
      <c r="F19" s="41">
        <f>'Other KPIs'!F18</f>
        <v>2.8799999999999999E-2</v>
      </c>
      <c r="G19" s="41">
        <f>'Other KPIs'!G18</f>
        <v>2.81E-2</v>
      </c>
      <c r="H19" s="139">
        <f>AVERAGE(D19:G19)</f>
        <v>2.8800000000000003E-2</v>
      </c>
      <c r="I19" s="41">
        <f>'Other KPIs'!I18</f>
        <v>2.8899999999999999E-2</v>
      </c>
      <c r="J19" s="41">
        <f>'Other KPIs'!J18</f>
        <v>2.87E-2</v>
      </c>
      <c r="K19" s="41">
        <f>'Other KPIs'!K18</f>
        <v>2.69E-2</v>
      </c>
      <c r="L19" s="41">
        <f>'Other KPIs'!L18</f>
        <v>3.27E-2</v>
      </c>
      <c r="M19" s="42">
        <f>AVERAGE(I19:L19)</f>
        <v>2.93E-2</v>
      </c>
      <c r="N19" s="41">
        <f>'Other KPIs'!N18</f>
        <v>2.6700000000000002E-2</v>
      </c>
      <c r="O19" s="41">
        <f>'Other KPIs'!O18</f>
        <v>3.7199999999999997E-2</v>
      </c>
      <c r="P19" s="41">
        <f>'Other KPIs'!P18</f>
        <v>5.0799999999999998E-2</v>
      </c>
      <c r="Q19" s="41">
        <f>'Other KPIs'!Q18</f>
        <v>5.8760359956505505E-2</v>
      </c>
      <c r="R19" s="42">
        <f>AVERAGE(N19:Q19)</f>
        <v>4.3365089989126374E-2</v>
      </c>
      <c r="S19" s="41">
        <f>'Other KPIs'!S18</f>
        <v>5.6480815965726003E-2</v>
      </c>
      <c r="T19" s="41">
        <f>'Other KPIs'!T18</f>
        <v>5.6267302492574611E-2</v>
      </c>
      <c r="U19" s="41">
        <f>'Other KPIs'!U18</f>
        <v>6.3E-2</v>
      </c>
      <c r="V19" s="41">
        <f>'Other KPIs'!V18</f>
        <v>5.8700000000000002E-2</v>
      </c>
      <c r="W19" s="42">
        <f>'Other KPIs'!W18</f>
        <v>5.8500000000000003E-2</v>
      </c>
    </row>
    <row r="20" spans="1:23" s="32" customFormat="1" ht="15" customHeight="1" x14ac:dyDescent="0.35">
      <c r="A20" s="33" t="s">
        <v>28</v>
      </c>
      <c r="B20" s="34"/>
      <c r="C20" s="27" t="s">
        <v>26</v>
      </c>
      <c r="D20" s="44">
        <v>2.3542792859038317</v>
      </c>
      <c r="E20" s="44">
        <v>3.0733108631412573</v>
      </c>
      <c r="F20" s="44">
        <v>3.7945518878480553</v>
      </c>
      <c r="G20" s="44">
        <v>4.6328404591581753</v>
      </c>
      <c r="H20" s="45">
        <f>G20</f>
        <v>4.6328404591581753</v>
      </c>
      <c r="I20" s="44">
        <v>4.87151455060331</v>
      </c>
      <c r="J20" s="44">
        <v>5.0317563901295888</v>
      </c>
      <c r="K20" s="44">
        <v>5.4620067939524182</v>
      </c>
      <c r="L20" s="44">
        <v>5.6132422215949695</v>
      </c>
      <c r="M20" s="45">
        <f>L20</f>
        <v>5.6132422215949695</v>
      </c>
      <c r="N20" s="44">
        <v>6.1291045885866149</v>
      </c>
      <c r="O20" s="44">
        <v>6.0267175303408465</v>
      </c>
      <c r="P20" s="44">
        <v>5.3760748650965295</v>
      </c>
      <c r="Q20" s="44">
        <v>4.7551829945712347</v>
      </c>
      <c r="R20" s="45">
        <f>Q20</f>
        <v>4.7551829945712347</v>
      </c>
      <c r="S20" s="44">
        <f>SUM('Consolidated PL (Reported)'!$O$39:$Q$39,'Consolidated PL (Reported)'!$S$39:$S$39)/SUM('Consolidated PL (Reported)'!$O$41:$Q$41,'Consolidated PL (Reported)'!$S$41:$S$41)</f>
        <v>4.0541648023258068</v>
      </c>
      <c r="T20" s="44">
        <f>SUM('Consolidated PL (Reported)'!$P$39:$Q$39,'Consolidated PL (Reported)'!$S$39:$T$39)/SUM('Consolidated PL (Reported)'!$P$41:$Q$41,'Consolidated PL (Reported)'!$S$41:$T$41)</f>
        <v>3.4265295626740859</v>
      </c>
      <c r="U20" s="44">
        <f>SUM('Consolidated PL (Reported)'!$Q$39:$Q$39,'Consolidated PL (Reported)'!$S$39:$U$39)/SUM('Consolidated PL (Reported)'!$Q$41:$Q$41,'Consolidated PL (Reported)'!$S$41:$U$41)</f>
        <v>3.0362969876142847</v>
      </c>
      <c r="V20" s="44">
        <f>SUM('Consolidated PL (Reported)'!$S$39:$V$39)/SUM('Consolidated PL (Reported)'!$S$41:$V$41)</f>
        <v>2.7329554242289533</v>
      </c>
      <c r="W20" s="45">
        <f>V20</f>
        <v>2.7329554242289533</v>
      </c>
    </row>
    <row r="21" spans="1:23" s="43" customFormat="1" ht="15" customHeight="1" x14ac:dyDescent="0.35">
      <c r="A21" s="33" t="s">
        <v>29</v>
      </c>
      <c r="C21" s="27" t="s">
        <v>13</v>
      </c>
      <c r="D21" s="41">
        <v>0.13436949878390322</v>
      </c>
      <c r="E21" s="41">
        <v>0.17421655129999464</v>
      </c>
      <c r="F21" s="41">
        <v>0.21261698069424348</v>
      </c>
      <c r="G21" s="41">
        <v>0.24322801788090792</v>
      </c>
      <c r="H21" s="42">
        <f>G21</f>
        <v>0.24322801788090792</v>
      </c>
      <c r="I21" s="41">
        <v>0.2438008582149325</v>
      </c>
      <c r="J21" s="41">
        <v>0.24202951969154535</v>
      </c>
      <c r="K21" s="41">
        <v>0.24819710323251787</v>
      </c>
      <c r="L21" s="41">
        <v>0.254452530494157</v>
      </c>
      <c r="M21" s="42">
        <f>L21</f>
        <v>0.254452530494157</v>
      </c>
      <c r="N21" s="41">
        <v>0.27325993051043518</v>
      </c>
      <c r="O21" s="41">
        <v>0.28116070677941996</v>
      </c>
      <c r="P21" s="41">
        <v>0.2838107415866552</v>
      </c>
      <c r="Q21" s="41">
        <v>0.28312703743485845</v>
      </c>
      <c r="R21" s="42">
        <f>Q21</f>
        <v>0.28312703743485845</v>
      </c>
      <c r="S21" s="41">
        <v>0.26286863919967707</v>
      </c>
      <c r="T21" s="41">
        <v>0.23314818398772921</v>
      </c>
      <c r="U21" s="41">
        <v>0.20969836963855856</v>
      </c>
      <c r="V21" s="41">
        <v>0.18766059711758809</v>
      </c>
      <c r="W21" s="42">
        <f>V21</f>
        <v>0.18766059711758809</v>
      </c>
    </row>
    <row r="22" spans="1:23" ht="15" customHeight="1" x14ac:dyDescent="0.35">
      <c r="A22" s="46"/>
      <c r="C22" s="27"/>
      <c r="I22" s="47"/>
      <c r="J22" s="47"/>
      <c r="K22" s="47"/>
      <c r="L22" s="47"/>
      <c r="N22" s="47"/>
      <c r="O22" s="47"/>
      <c r="P22" s="47"/>
      <c r="Q22" s="66"/>
      <c r="R22" s="66"/>
      <c r="S22" s="63"/>
      <c r="T22" s="63"/>
      <c r="U22" s="63"/>
      <c r="V22" s="63"/>
      <c r="W22" s="66"/>
    </row>
    <row r="23" spans="1:23" s="26" customFormat="1" ht="15" customHeight="1" x14ac:dyDescent="0.35">
      <c r="A23" s="31" t="s">
        <v>30</v>
      </c>
      <c r="C23" s="27"/>
      <c r="D23" s="15"/>
      <c r="E23" s="15"/>
      <c r="F23" s="15"/>
      <c r="G23" s="15"/>
      <c r="H23" s="16"/>
      <c r="I23" s="15"/>
      <c r="J23" s="15"/>
      <c r="K23" s="15"/>
      <c r="L23" s="15"/>
      <c r="M23" s="16"/>
      <c r="N23" s="15"/>
      <c r="O23" s="15"/>
      <c r="P23" s="15"/>
      <c r="Q23" s="64"/>
      <c r="R23" s="16"/>
      <c r="S23" s="15"/>
      <c r="T23" s="15"/>
      <c r="U23" s="15"/>
      <c r="V23" s="15"/>
      <c r="W23" s="16"/>
    </row>
    <row r="24" spans="1:23" s="32" customFormat="1" ht="15" customHeight="1" x14ac:dyDescent="0.35">
      <c r="A24" s="33" t="s">
        <v>31</v>
      </c>
      <c r="B24" s="34"/>
      <c r="C24" s="27" t="s">
        <v>32</v>
      </c>
      <c r="D24" s="49">
        <v>17436.3</v>
      </c>
      <c r="E24" s="49">
        <v>24150.9</v>
      </c>
      <c r="F24" s="49">
        <v>31369.9</v>
      </c>
      <c r="G24" s="49">
        <v>30289.8</v>
      </c>
      <c r="H24" s="48">
        <f>G24</f>
        <v>30289.8</v>
      </c>
      <c r="I24" s="64">
        <v>36682.300000000003</v>
      </c>
      <c r="J24" s="64">
        <v>39664.9</v>
      </c>
      <c r="K24" s="64">
        <v>41736.800000000003</v>
      </c>
      <c r="L24" s="64">
        <v>35015.1</v>
      </c>
      <c r="M24" s="48">
        <f>L24</f>
        <v>35015.1</v>
      </c>
      <c r="N24" s="64">
        <v>26056.125</v>
      </c>
      <c r="O24" s="64">
        <v>32797.799999999996</v>
      </c>
      <c r="P24" s="64">
        <v>36321.825000000004</v>
      </c>
      <c r="Q24" s="64">
        <v>35496.75</v>
      </c>
      <c r="R24" s="48">
        <f>Q24</f>
        <v>35496.75</v>
      </c>
      <c r="S24" s="64">
        <v>45447.525000000001</v>
      </c>
      <c r="T24" s="64">
        <v>55083.375</v>
      </c>
      <c r="U24" s="64">
        <v>50453.549999999996</v>
      </c>
      <c r="V24" s="64">
        <f>'Shareholding Pattern'!D13</f>
        <v>57296.400684</v>
      </c>
      <c r="W24" s="48">
        <f>V24</f>
        <v>57296.400684</v>
      </c>
    </row>
    <row r="25" spans="1:23" s="32" customFormat="1" ht="15" customHeight="1" x14ac:dyDescent="0.35">
      <c r="A25" s="33" t="s">
        <v>33</v>
      </c>
      <c r="B25" s="34"/>
      <c r="C25" s="27" t="s">
        <v>32</v>
      </c>
      <c r="D25" s="49">
        <v>26444.0465</v>
      </c>
      <c r="E25" s="49">
        <v>32782.358850000004</v>
      </c>
      <c r="F25" s="49">
        <v>39341.983140000004</v>
      </c>
      <c r="G25" s="49">
        <v>38075.79567</v>
      </c>
      <c r="H25" s="48">
        <f t="shared" ref="H25:H26" si="0">G25</f>
        <v>38075.79567</v>
      </c>
      <c r="I25" s="64">
        <v>44683.329860000005</v>
      </c>
      <c r="J25" s="64">
        <v>47425.878511201656</v>
      </c>
      <c r="K25" s="64">
        <v>48925.549444339151</v>
      </c>
      <c r="L25" s="64">
        <v>41759.279099541112</v>
      </c>
      <c r="M25" s="48">
        <f t="shared" ref="M25:M26" si="1">L25</f>
        <v>41759.279099541112</v>
      </c>
      <c r="N25" s="64">
        <v>32190.485000000001</v>
      </c>
      <c r="O25" s="64">
        <v>39198.266009599982</v>
      </c>
      <c r="P25" s="64">
        <v>42591.693038480451</v>
      </c>
      <c r="Q25" s="64">
        <v>41208.074818987428</v>
      </c>
      <c r="R25" s="48">
        <f t="shared" ref="R25:R26" si="2">Q25</f>
        <v>41208.074818987428</v>
      </c>
      <c r="S25" s="64">
        <f>'Other KPIs'!S21+S24</f>
        <v>51454.638697553659</v>
      </c>
      <c r="T25" s="64">
        <f>'Other KPIs'!T21+T24</f>
        <v>62046.280476344778</v>
      </c>
      <c r="U25" s="64">
        <f>'Other KPIs'!U21+U24</f>
        <v>59763.414062712538</v>
      </c>
      <c r="V25" s="64">
        <f>'Other KPIs'!V21+V24</f>
        <v>66422.373725708807</v>
      </c>
      <c r="W25" s="48">
        <f>V25</f>
        <v>66422.373725708807</v>
      </c>
    </row>
    <row r="26" spans="1:23" s="32" customFormat="1" ht="15" customHeight="1" x14ac:dyDescent="0.35">
      <c r="A26" s="33" t="s">
        <v>34</v>
      </c>
      <c r="B26" s="34"/>
      <c r="C26" s="27" t="s">
        <v>26</v>
      </c>
      <c r="D26" s="44">
        <v>7.5445537405824865</v>
      </c>
      <c r="E26" s="44">
        <v>8.5617496829258535</v>
      </c>
      <c r="F26" s="44">
        <v>9.5611707295563928</v>
      </c>
      <c r="G26" s="44">
        <v>8.9367553619764628</v>
      </c>
      <c r="H26" s="45">
        <f t="shared" si="0"/>
        <v>8.9367553619764628</v>
      </c>
      <c r="I26" s="28">
        <v>10.487607171186347</v>
      </c>
      <c r="J26" s="28">
        <v>11.399896613615038</v>
      </c>
      <c r="K26" s="28">
        <v>11.658483353163826</v>
      </c>
      <c r="L26" s="28">
        <v>9.8798174680481274</v>
      </c>
      <c r="M26" s="45">
        <f t="shared" si="1"/>
        <v>9.8798174680481274</v>
      </c>
      <c r="N26" s="63">
        <v>7.4554601895578028</v>
      </c>
      <c r="O26" s="63">
        <v>9.0433770789524335</v>
      </c>
      <c r="P26" s="63">
        <v>9.8378619722295753</v>
      </c>
      <c r="Q26" s="63">
        <v>9.5428212530962959</v>
      </c>
      <c r="R26" s="45">
        <f t="shared" si="2"/>
        <v>9.5428212530962959</v>
      </c>
      <c r="S26" s="63">
        <f>S25/SUM('Consolidated PL (Reported)'!O22:Q22,'Consolidated PL (Reported)'!S22:S22)</f>
        <v>12.063715892709173</v>
      </c>
      <c r="T26" s="63">
        <f>T25/SUM('Consolidated PL (Reported)'!P22:Q22,'Consolidated PL (Reported)'!S22:T22)</f>
        <v>14.947098164783014</v>
      </c>
      <c r="U26" s="63">
        <f>U25/SUM('Consolidated PL (Reported)'!Q22:Q22,'Consolidated PL (Reported)'!S22:U22)</f>
        <v>14.202311348258034</v>
      </c>
      <c r="V26" s="63">
        <f>V25/SUM('Consolidated PL (Reported)'!S22:V22)</f>
        <v>15.70230399413593</v>
      </c>
      <c r="W26" s="45">
        <f>V26</f>
        <v>15.70230399413593</v>
      </c>
    </row>
    <row r="27" spans="1:23" x14ac:dyDescent="0.35">
      <c r="U27" s="64"/>
      <c r="V27" s="64"/>
    </row>
    <row r="28" spans="1:23" x14ac:dyDescent="0.35">
      <c r="S28" s="146"/>
      <c r="T28" s="64"/>
      <c r="U28" s="64"/>
      <c r="V28" s="64"/>
    </row>
    <row r="29" spans="1:23" x14ac:dyDescent="0.35">
      <c r="S29" s="63"/>
      <c r="T29" s="63"/>
      <c r="U29" s="63"/>
      <c r="V29" s="63"/>
    </row>
  </sheetData>
  <dataConsolidate/>
  <hyperlinks>
    <hyperlink ref="B1" location="Index!A1" display="Index" xr:uid="{2FDD90D4-7B8A-44EE-8B60-741F17DE5E89}"/>
  </hyperlinks>
  <pageMargins left="0.7" right="0.7" top="0.75" bottom="0.75" header="0.3" footer="0.3"/>
  <pageSetup orientation="portrait" horizontalDpi="4294967292" verticalDpi="90" r:id="rId1"/>
  <headerFooter>
    <oddFooter>&amp;L_x000D_&amp;1#&amp;"Calibri"&amp;10&amp;K000000 Tata Communications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X53"/>
  <sheetViews>
    <sheetView showGridLines="0" zoomScale="90" zoomScaleNormal="90" workbookViewId="0">
      <pane xSplit="2" ySplit="4" topLeftCell="K41" activePane="bottomRight" state="frozen"/>
      <selection activeCell="I14" sqref="I14"/>
      <selection pane="topRight" activeCell="I14" sqref="I14"/>
      <selection pane="bottomLeft" activeCell="I14" sqref="I14"/>
      <selection pane="bottomRight" activeCell="W4" sqref="W4"/>
    </sheetView>
  </sheetViews>
  <sheetFormatPr defaultColWidth="9.1796875" defaultRowHeight="14.5" outlineLevelRow="2" outlineLevelCol="1" x14ac:dyDescent="0.35"/>
  <cols>
    <col min="1" max="1" width="40.1796875" customWidth="1"/>
    <col min="2" max="2" width="7" customWidth="1"/>
    <col min="3" max="3" width="0.81640625" customWidth="1"/>
    <col min="4" max="7" width="9.1796875" style="15" customWidth="1" outlineLevel="1"/>
    <col min="8" max="8" width="9.1796875" style="16"/>
    <col min="9" max="12" width="9.1796875" style="15" customWidth="1" outlineLevel="1"/>
    <col min="13" max="13" width="9.1796875" style="16"/>
    <col min="14" max="14" width="9.1796875" style="15" customWidth="1" outlineLevel="1"/>
    <col min="15" max="16" width="9.7265625" style="15" bestFit="1" customWidth="1" outlineLevel="1"/>
    <col min="17" max="17" width="10" style="15" bestFit="1" customWidth="1" outlineLevel="1"/>
    <col min="18" max="18" width="9.1796875" style="16"/>
    <col min="19" max="19" width="9.1796875" style="15" customWidth="1" outlineLevel="1"/>
    <col min="20" max="20" width="9.7265625" style="15" bestFit="1" customWidth="1" outlineLevel="1"/>
    <col min="21" max="22" width="9.1796875" outlineLevel="1"/>
    <col min="23" max="23" width="9.1796875" style="16"/>
  </cols>
  <sheetData>
    <row r="1" spans="1:23" ht="18.5" x14ac:dyDescent="0.45">
      <c r="A1" s="13" t="s">
        <v>3</v>
      </c>
      <c r="B1" s="51" t="s">
        <v>4</v>
      </c>
      <c r="C1" s="52"/>
    </row>
    <row r="2" spans="1:23" ht="15.5" x14ac:dyDescent="0.35">
      <c r="A2" s="8" t="s">
        <v>192</v>
      </c>
      <c r="B2" s="8"/>
      <c r="C2" s="8"/>
    </row>
    <row r="3" spans="1:23" s="55" customFormat="1" ht="15.5" x14ac:dyDescent="0.35">
      <c r="A3" s="53"/>
      <c r="B3" s="53"/>
      <c r="C3" s="53"/>
      <c r="D3" s="27"/>
      <c r="E3" s="27"/>
      <c r="F3" s="27"/>
      <c r="G3" s="27"/>
      <c r="H3" s="54"/>
      <c r="I3" s="27"/>
      <c r="J3" s="27"/>
      <c r="K3" s="27"/>
      <c r="L3" s="27"/>
      <c r="M3" s="54"/>
      <c r="N3" s="27"/>
      <c r="O3" s="27"/>
      <c r="P3" s="27"/>
      <c r="Q3" s="27"/>
      <c r="R3" s="54"/>
      <c r="S3" s="27"/>
      <c r="T3" s="27"/>
      <c r="W3" s="54"/>
    </row>
    <row r="4" spans="1:23"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c r="V4" s="21">
        <v>45382</v>
      </c>
      <c r="W4" s="22" t="s">
        <v>203</v>
      </c>
    </row>
    <row r="5" spans="1:23" s="34" customFormat="1" ht="15" customHeight="1" x14ac:dyDescent="0.35">
      <c r="A5" s="56"/>
      <c r="B5" s="19"/>
      <c r="C5" s="19"/>
      <c r="D5" s="24"/>
      <c r="E5" s="24"/>
      <c r="F5" s="24"/>
      <c r="G5" s="24"/>
      <c r="H5" s="25"/>
      <c r="I5" s="24"/>
      <c r="J5" s="24"/>
      <c r="K5" s="24"/>
      <c r="L5" s="24"/>
      <c r="M5" s="25"/>
      <c r="N5" s="24"/>
      <c r="O5" s="24"/>
      <c r="P5" s="24"/>
      <c r="Q5" s="24"/>
      <c r="R5" s="25"/>
      <c r="S5" s="24"/>
      <c r="T5" s="24"/>
      <c r="W5" s="25"/>
    </row>
    <row r="6" spans="1:23" x14ac:dyDescent="0.35">
      <c r="A6" s="57" t="s">
        <v>35</v>
      </c>
      <c r="B6" s="58"/>
      <c r="C6" s="58"/>
      <c r="D6" s="68">
        <f>SUM(D7:D9)</f>
        <v>4402.9386757223147</v>
      </c>
      <c r="E6" s="68">
        <f t="shared" ref="E6:R6" si="0">SUM(E7:E9)</f>
        <v>4401.0770599315601</v>
      </c>
      <c r="F6" s="68">
        <f t="shared" si="0"/>
        <v>4222.8391315988638</v>
      </c>
      <c r="G6" s="68">
        <f t="shared" si="0"/>
        <v>4073.2492966404693</v>
      </c>
      <c r="H6" s="74">
        <f t="shared" si="0"/>
        <v>17100.104163893207</v>
      </c>
      <c r="I6" s="68">
        <f t="shared" si="0"/>
        <v>4102.7895864229822</v>
      </c>
      <c r="J6" s="68">
        <f t="shared" si="0"/>
        <v>4174.0216944030171</v>
      </c>
      <c r="K6" s="68">
        <f t="shared" si="0"/>
        <v>4184.8844854629988</v>
      </c>
      <c r="L6" s="68">
        <f t="shared" si="0"/>
        <v>4263.0365853610001</v>
      </c>
      <c r="M6" s="74">
        <f t="shared" si="0"/>
        <v>16724.732351649996</v>
      </c>
      <c r="N6" s="68">
        <f t="shared" si="0"/>
        <v>4310.5234916639847</v>
      </c>
      <c r="O6" s="68">
        <f t="shared" si="0"/>
        <v>4430.7379621741056</v>
      </c>
      <c r="P6" s="68">
        <f t="shared" si="0"/>
        <v>4528.3377572484706</v>
      </c>
      <c r="Q6" s="68">
        <f t="shared" si="0"/>
        <v>4568.6624156403814</v>
      </c>
      <c r="R6" s="75">
        <f t="shared" si="0"/>
        <v>17838.261626726944</v>
      </c>
      <c r="S6" s="68">
        <f>SUM(S7:S9)</f>
        <v>4771.3585293203842</v>
      </c>
      <c r="T6" s="68">
        <f>SUM(T7:T9)</f>
        <v>4872.499407819415</v>
      </c>
      <c r="U6" s="68">
        <f>SUM(U7:U9)</f>
        <v>5633.2605863500594</v>
      </c>
      <c r="V6" s="68">
        <f>SUM(V7:V9)</f>
        <v>5691.7052433836634</v>
      </c>
      <c r="W6" s="75">
        <f t="shared" ref="W6" si="1">SUM(W7:W9)</f>
        <v>20968.82376687352</v>
      </c>
    </row>
    <row r="7" spans="1:23" outlineLevel="1" x14ac:dyDescent="0.35">
      <c r="A7" s="79" t="s">
        <v>12</v>
      </c>
      <c r="B7" s="58"/>
      <c r="C7" s="58"/>
      <c r="D7" s="68">
        <v>799.3215459960818</v>
      </c>
      <c r="E7" s="68">
        <v>758.91586283129402</v>
      </c>
      <c r="F7" s="68">
        <v>674.26225365173946</v>
      </c>
      <c r="G7" s="68">
        <v>558.27369386824932</v>
      </c>
      <c r="H7" s="74">
        <f t="shared" ref="H7:H13" si="2">SUM(D7:G7)</f>
        <v>2790.7733563473648</v>
      </c>
      <c r="I7" s="68">
        <v>589.17622886923664</v>
      </c>
      <c r="J7" s="68">
        <v>606.04179264676316</v>
      </c>
      <c r="K7" s="68">
        <v>554.21004600400022</v>
      </c>
      <c r="L7" s="68">
        <v>536.9298782799998</v>
      </c>
      <c r="M7" s="74">
        <f t="shared" ref="M7:M13" si="3">SUM(I7:L7)</f>
        <v>2286.3579457999995</v>
      </c>
      <c r="N7" s="68">
        <v>561.3986103494002</v>
      </c>
      <c r="O7" s="68">
        <v>524.48674584231992</v>
      </c>
      <c r="P7" s="68">
        <v>505.8397343761348</v>
      </c>
      <c r="Q7" s="68">
        <v>462.4322790940945</v>
      </c>
      <c r="R7" s="75">
        <f t="shared" ref="R7:R13" si="4">SUM(N7:Q7)</f>
        <v>2054.1573696619494</v>
      </c>
      <c r="S7" s="68">
        <v>418.28964757917703</v>
      </c>
      <c r="T7" s="68">
        <v>428.68443608145134</v>
      </c>
      <c r="U7" s="68">
        <v>423.13022082385885</v>
      </c>
      <c r="V7" s="68">
        <v>428.95516888475112</v>
      </c>
      <c r="W7" s="75">
        <f t="shared" ref="W7:W13" si="5">SUM(S7:V7)</f>
        <v>1699.0594733692385</v>
      </c>
    </row>
    <row r="8" spans="1:23" outlineLevel="1" x14ac:dyDescent="0.35">
      <c r="A8" s="79" t="s">
        <v>14</v>
      </c>
      <c r="B8" s="58"/>
      <c r="C8" s="58"/>
      <c r="D8" s="68">
        <v>3175.5664525169823</v>
      </c>
      <c r="E8" s="68">
        <v>3209.9263995635201</v>
      </c>
      <c r="F8" s="68">
        <v>3126.2873639359213</v>
      </c>
      <c r="G8" s="68">
        <v>3087.5000995586124</v>
      </c>
      <c r="H8" s="74">
        <f t="shared" si="2"/>
        <v>12599.280315575037</v>
      </c>
      <c r="I8" s="68">
        <v>3104.4866956704727</v>
      </c>
      <c r="J8" s="68">
        <v>3139.9094011815268</v>
      </c>
      <c r="K8" s="68">
        <v>3233.021387500999</v>
      </c>
      <c r="L8" s="68">
        <v>3301.419856647</v>
      </c>
      <c r="M8" s="74">
        <f t="shared" si="3"/>
        <v>12778.837340999999</v>
      </c>
      <c r="N8" s="68">
        <v>3339.7029950199499</v>
      </c>
      <c r="O8" s="68">
        <v>3492.6139644888631</v>
      </c>
      <c r="P8" s="68">
        <v>3592.8898516127165</v>
      </c>
      <c r="Q8" s="68">
        <v>3670.3010256094858</v>
      </c>
      <c r="R8" s="75">
        <f t="shared" si="4"/>
        <v>14095.507836731016</v>
      </c>
      <c r="S8" s="68">
        <v>3912.1305975018286</v>
      </c>
      <c r="T8" s="68">
        <v>3994.5123432940363</v>
      </c>
      <c r="U8" s="68">
        <v>4618.0136868694099</v>
      </c>
      <c r="V8" s="68">
        <v>4655.8650897805728</v>
      </c>
      <c r="W8" s="75">
        <f t="shared" si="5"/>
        <v>17180.521717445845</v>
      </c>
    </row>
    <row r="9" spans="1:23" outlineLevel="1" x14ac:dyDescent="0.35">
      <c r="A9" s="79" t="s">
        <v>63</v>
      </c>
      <c r="B9" s="58"/>
      <c r="C9" s="58"/>
      <c r="D9" s="68">
        <f>SUM(D10:D13)</f>
        <v>428.05067720925001</v>
      </c>
      <c r="E9" s="68">
        <f t="shared" ref="E9:S9" si="6">SUM(E10:E13)</f>
        <v>432.2347975367461</v>
      </c>
      <c r="F9" s="68">
        <f t="shared" si="6"/>
        <v>422.28951401120344</v>
      </c>
      <c r="G9" s="68">
        <f t="shared" si="6"/>
        <v>427.47550321360774</v>
      </c>
      <c r="H9" s="74">
        <f t="shared" si="6"/>
        <v>1710.0504919708071</v>
      </c>
      <c r="I9" s="68">
        <f>SUM(I10:I13)</f>
        <v>409.12666188327267</v>
      </c>
      <c r="J9" s="68">
        <f>SUM(J10:J13)</f>
        <v>428.0705005747273</v>
      </c>
      <c r="K9" s="68">
        <f>SUM(K10:K13)</f>
        <v>397.65305195799999</v>
      </c>
      <c r="L9" s="68">
        <f>SUM(L10:L13)</f>
        <v>424.68685043400001</v>
      </c>
      <c r="M9" s="74">
        <f>SUM(M10:M13)</f>
        <v>1659.53706485</v>
      </c>
      <c r="N9" s="68">
        <f t="shared" si="6"/>
        <v>409.42188629463482</v>
      </c>
      <c r="O9" s="68">
        <f t="shared" si="6"/>
        <v>413.63725184292224</v>
      </c>
      <c r="P9" s="68">
        <f t="shared" si="6"/>
        <v>429.60817125961938</v>
      </c>
      <c r="Q9" s="68">
        <f t="shared" si="6"/>
        <v>435.92911093680152</v>
      </c>
      <c r="R9" s="74">
        <f t="shared" si="6"/>
        <v>1688.5964203339781</v>
      </c>
      <c r="S9" s="68">
        <f t="shared" si="6"/>
        <v>440.93828423937856</v>
      </c>
      <c r="T9" s="68">
        <f t="shared" ref="T9:U9" si="7">SUM(T10:T13)</f>
        <v>449.30262844392735</v>
      </c>
      <c r="U9" s="68">
        <f t="shared" si="7"/>
        <v>592.11667865679078</v>
      </c>
      <c r="V9" s="68">
        <f t="shared" ref="V9:W9" si="8">SUM(V10:V13)</f>
        <v>606.88498471833941</v>
      </c>
      <c r="W9" s="74">
        <f t="shared" si="8"/>
        <v>2089.242576058436</v>
      </c>
    </row>
    <row r="10" spans="1:23" outlineLevel="2" x14ac:dyDescent="0.35">
      <c r="A10" s="67" t="s">
        <v>199</v>
      </c>
      <c r="B10" s="58"/>
      <c r="C10" s="58"/>
      <c r="D10" s="68">
        <v>52.248381496499995</v>
      </c>
      <c r="E10" s="68">
        <v>58.050343887568012</v>
      </c>
      <c r="F10" s="68">
        <v>59.140264675232117</v>
      </c>
      <c r="G10" s="68">
        <v>45.927829452635535</v>
      </c>
      <c r="H10" s="74">
        <f t="shared" si="2"/>
        <v>215.36681951193566</v>
      </c>
      <c r="I10" s="68">
        <v>37.575288126644672</v>
      </c>
      <c r="J10" s="68">
        <v>40.898971463355331</v>
      </c>
      <c r="K10" s="68">
        <v>43.535753709999994</v>
      </c>
      <c r="L10" s="68">
        <v>42.531170949999989</v>
      </c>
      <c r="M10" s="74">
        <f t="shared" si="3"/>
        <v>164.54118424999999</v>
      </c>
      <c r="N10" s="68">
        <v>43.990575258</v>
      </c>
      <c r="O10" s="68">
        <v>45.789361446999997</v>
      </c>
      <c r="P10" s="68">
        <v>49.629171428999982</v>
      </c>
      <c r="Q10" s="68">
        <v>45.949136225000018</v>
      </c>
      <c r="R10" s="75">
        <f t="shared" si="4"/>
        <v>185.358244359</v>
      </c>
      <c r="S10" s="68">
        <v>44.572602382530384</v>
      </c>
      <c r="T10" s="68">
        <v>39.461065118987172</v>
      </c>
      <c r="U10" s="68">
        <v>40.259281645482446</v>
      </c>
      <c r="V10" s="68">
        <v>41.729469687999995</v>
      </c>
      <c r="W10" s="75">
        <f t="shared" si="5"/>
        <v>166.022418835</v>
      </c>
    </row>
    <row r="11" spans="1:23" outlineLevel="2" x14ac:dyDescent="0.35">
      <c r="A11" s="67" t="s">
        <v>200</v>
      </c>
      <c r="B11" s="58"/>
      <c r="C11" s="58"/>
      <c r="D11" s="68">
        <v>332.53189935900002</v>
      </c>
      <c r="E11" s="68">
        <v>332.78539878930371</v>
      </c>
      <c r="F11" s="68">
        <v>321.64720040417183</v>
      </c>
      <c r="G11" s="68">
        <v>341.26958476511641</v>
      </c>
      <c r="H11" s="74">
        <f t="shared" si="2"/>
        <v>1328.234083317592</v>
      </c>
      <c r="I11" s="68">
        <v>330.25407266428198</v>
      </c>
      <c r="J11" s="68">
        <v>335.17114595971799</v>
      </c>
      <c r="K11" s="68">
        <v>312.661878559</v>
      </c>
      <c r="L11" s="68">
        <v>333.67398466700001</v>
      </c>
      <c r="M11" s="74">
        <f t="shared" si="3"/>
        <v>1311.76108185</v>
      </c>
      <c r="N11" s="68">
        <v>317.03856098260343</v>
      </c>
      <c r="O11" s="68">
        <v>321.50294018077562</v>
      </c>
      <c r="P11" s="68">
        <v>333.2829391438994</v>
      </c>
      <c r="Q11" s="68">
        <v>342.42691501120146</v>
      </c>
      <c r="R11" s="75">
        <f t="shared" si="4"/>
        <v>1314.2513553184799</v>
      </c>
      <c r="S11" s="68">
        <v>340.25304657964818</v>
      </c>
      <c r="T11" s="68">
        <v>353.94936639255684</v>
      </c>
      <c r="U11" s="68">
        <v>368.90375857195147</v>
      </c>
      <c r="V11" s="68">
        <v>370.38329243649719</v>
      </c>
      <c r="W11" s="75">
        <f t="shared" si="5"/>
        <v>1433.4894639806537</v>
      </c>
    </row>
    <row r="12" spans="1:23" outlineLevel="2" x14ac:dyDescent="0.35">
      <c r="A12" s="67" t="s">
        <v>198</v>
      </c>
      <c r="B12" s="58"/>
      <c r="C12" s="58"/>
      <c r="D12" s="68"/>
      <c r="E12" s="68"/>
      <c r="F12" s="68"/>
      <c r="G12" s="68"/>
      <c r="H12" s="74"/>
      <c r="I12" s="68"/>
      <c r="J12" s="68"/>
      <c r="K12" s="68"/>
      <c r="L12" s="68"/>
      <c r="M12" s="74"/>
      <c r="N12" s="68"/>
      <c r="O12" s="68"/>
      <c r="P12" s="68"/>
      <c r="Q12" s="68"/>
      <c r="R12" s="75"/>
      <c r="S12" s="68"/>
      <c r="T12" s="68"/>
      <c r="U12" s="68">
        <v>126.47105605331679</v>
      </c>
      <c r="V12" s="68">
        <v>137.95904705688224</v>
      </c>
      <c r="W12" s="75">
        <f>SUM(S12:V12)</f>
        <v>264.43010311019901</v>
      </c>
    </row>
    <row r="13" spans="1:23" outlineLevel="2" x14ac:dyDescent="0.35">
      <c r="A13" s="67" t="s">
        <v>50</v>
      </c>
      <c r="B13" s="58"/>
      <c r="C13" s="58"/>
      <c r="D13" s="68">
        <v>43.270396353749994</v>
      </c>
      <c r="E13" s="68">
        <v>41.399054859874333</v>
      </c>
      <c r="F13" s="68">
        <v>41.502048931799465</v>
      </c>
      <c r="G13" s="68">
        <v>40.278088995855782</v>
      </c>
      <c r="H13" s="74">
        <f t="shared" si="2"/>
        <v>166.44958914127957</v>
      </c>
      <c r="I13" s="68">
        <v>41.297301092346004</v>
      </c>
      <c r="J13" s="68">
        <v>52.000383151653992</v>
      </c>
      <c r="K13" s="68">
        <v>41.45541968900001</v>
      </c>
      <c r="L13" s="68">
        <v>48.481694817000005</v>
      </c>
      <c r="M13" s="74">
        <f t="shared" si="3"/>
        <v>183.23479875000001</v>
      </c>
      <c r="N13" s="68">
        <v>48.392750054031403</v>
      </c>
      <c r="O13" s="68">
        <v>46.34495021514666</v>
      </c>
      <c r="P13" s="68">
        <v>46.696060686720003</v>
      </c>
      <c r="Q13" s="68">
        <v>47.553059700600045</v>
      </c>
      <c r="R13" s="75">
        <f t="shared" si="4"/>
        <v>188.98682065649811</v>
      </c>
      <c r="S13" s="68">
        <v>56.112635277199999</v>
      </c>
      <c r="T13" s="68">
        <v>55.892196932383328</v>
      </c>
      <c r="U13" s="68">
        <v>56.482582386040008</v>
      </c>
      <c r="V13" s="68">
        <v>56.813175536959989</v>
      </c>
      <c r="W13" s="75">
        <f t="shared" si="5"/>
        <v>225.30059013258332</v>
      </c>
    </row>
    <row r="14" spans="1:23" x14ac:dyDescent="0.35">
      <c r="A14" s="57" t="s">
        <v>36</v>
      </c>
      <c r="B14" s="58"/>
      <c r="C14" s="58"/>
      <c r="D14" s="68">
        <f>SUM(D15:D17)</f>
        <v>2449.3693999915909</v>
      </c>
      <c r="E14" s="68">
        <f t="shared" ref="E14:S14" si="9">SUM(E15:E17)</f>
        <v>2523.4393880072348</v>
      </c>
      <c r="F14" s="68">
        <f t="shared" si="9"/>
        <v>2472.6290089013096</v>
      </c>
      <c r="G14" s="68">
        <f t="shared" si="9"/>
        <v>2473.7369174602468</v>
      </c>
      <c r="H14" s="74">
        <f t="shared" si="9"/>
        <v>9919.1747143603825</v>
      </c>
      <c r="I14" s="68">
        <f t="shared" si="9"/>
        <v>2362.2910126537495</v>
      </c>
      <c r="J14" s="68">
        <f t="shared" si="9"/>
        <v>2425.6033802491406</v>
      </c>
      <c r="K14" s="68">
        <f t="shared" si="9"/>
        <v>2504.9232536712689</v>
      </c>
      <c r="L14" s="68">
        <f t="shared" si="9"/>
        <v>2578.784126462629</v>
      </c>
      <c r="M14" s="74">
        <f t="shared" si="9"/>
        <v>9871.6017730367876</v>
      </c>
      <c r="N14" s="68">
        <f t="shared" si="9"/>
        <v>2618.9034840051813</v>
      </c>
      <c r="O14" s="68">
        <f t="shared" si="9"/>
        <v>2712.192425759124</v>
      </c>
      <c r="P14" s="68">
        <f t="shared" si="9"/>
        <v>2756.6541853483614</v>
      </c>
      <c r="Q14" s="68">
        <f t="shared" si="9"/>
        <v>2829.0159096402767</v>
      </c>
      <c r="R14" s="75">
        <f t="shared" si="9"/>
        <v>10916.766004752944</v>
      </c>
      <c r="S14" s="68">
        <f t="shared" si="9"/>
        <v>2916.016220447324</v>
      </c>
      <c r="T14" s="68">
        <f t="shared" ref="T14:U14" si="10">SUM(T15:T17)</f>
        <v>2896.7485298762808</v>
      </c>
      <c r="U14" s="68">
        <f t="shared" si="10"/>
        <v>3170.6654727684363</v>
      </c>
      <c r="V14" s="68">
        <f t="shared" ref="V14:W14" si="11">SUM(V15:V17)</f>
        <v>3187.6072434506955</v>
      </c>
      <c r="W14" s="75">
        <f t="shared" si="11"/>
        <v>12171.037466542737</v>
      </c>
    </row>
    <row r="15" spans="1:23" outlineLevel="1" x14ac:dyDescent="0.35">
      <c r="A15" s="79" t="s">
        <v>12</v>
      </c>
      <c r="B15" s="58"/>
      <c r="C15" s="58"/>
      <c r="D15" s="68">
        <v>128.2901596234156</v>
      </c>
      <c r="E15" s="68">
        <v>129.4328531048003</v>
      </c>
      <c r="F15" s="68">
        <v>78.094864100929087</v>
      </c>
      <c r="G15" s="68">
        <v>92.452910754445952</v>
      </c>
      <c r="H15" s="74">
        <f t="shared" ref="H15:H21" si="12">SUM(D15:G15)</f>
        <v>428.27078758359096</v>
      </c>
      <c r="I15" s="68">
        <v>85.074169021018662</v>
      </c>
      <c r="J15" s="68">
        <v>99.898837562981228</v>
      </c>
      <c r="K15" s="68">
        <v>89.379489603000053</v>
      </c>
      <c r="L15" s="68">
        <v>106.71839356299984</v>
      </c>
      <c r="M15" s="74">
        <f t="shared" ref="M15:M21" si="13">SUM(I15:L15)</f>
        <v>381.07088974999976</v>
      </c>
      <c r="N15" s="68">
        <v>105.15643724604871</v>
      </c>
      <c r="O15" s="68">
        <v>145.69793405087626</v>
      </c>
      <c r="P15" s="68">
        <v>138.50016516874598</v>
      </c>
      <c r="Q15" s="68">
        <v>121.70904857730478</v>
      </c>
      <c r="R15" s="74">
        <f t="shared" ref="R15:R21" si="14">SUM(N15:Q15)</f>
        <v>511.06358504297572</v>
      </c>
      <c r="S15" s="68">
        <v>113.82367026265699</v>
      </c>
      <c r="T15" s="68">
        <v>111.36243466511716</v>
      </c>
      <c r="U15" s="68">
        <v>103.1088368384833</v>
      </c>
      <c r="V15" s="68">
        <v>99.08419794506392</v>
      </c>
      <c r="W15" s="74">
        <f t="shared" ref="W15:W21" si="15">SUM(S15:V15)</f>
        <v>427.37913971132139</v>
      </c>
    </row>
    <row r="16" spans="1:23" outlineLevel="1" x14ac:dyDescent="0.35">
      <c r="A16" s="79" t="s">
        <v>14</v>
      </c>
      <c r="B16" s="58"/>
      <c r="C16" s="58"/>
      <c r="D16" s="68">
        <v>2218.2714194834161</v>
      </c>
      <c r="E16" s="68">
        <v>2308.8368069115386</v>
      </c>
      <c r="F16" s="68">
        <v>2299.8420414209527</v>
      </c>
      <c r="G16" s="68">
        <v>2254.181468085495</v>
      </c>
      <c r="H16" s="74">
        <f t="shared" si="12"/>
        <v>9081.1317359014029</v>
      </c>
      <c r="I16" s="68">
        <v>2192.7514176005834</v>
      </c>
      <c r="J16" s="68">
        <v>2240.1969998723071</v>
      </c>
      <c r="K16" s="68">
        <v>2335.1063669742689</v>
      </c>
      <c r="L16" s="68">
        <v>2350.3641246396296</v>
      </c>
      <c r="M16" s="74">
        <f t="shared" si="13"/>
        <v>9118.4189090867894</v>
      </c>
      <c r="N16" s="68">
        <v>2405.0518516426</v>
      </c>
      <c r="O16" s="68">
        <v>2468.4704031422038</v>
      </c>
      <c r="P16" s="68">
        <v>2503.6117912608747</v>
      </c>
      <c r="Q16" s="68">
        <v>2575.4143617003829</v>
      </c>
      <c r="R16" s="74">
        <f t="shared" si="14"/>
        <v>9952.5484077460624</v>
      </c>
      <c r="S16" s="68">
        <v>2694.5298555852123</v>
      </c>
      <c r="T16" s="68">
        <v>2668.3834865842337</v>
      </c>
      <c r="U16" s="68">
        <v>2840.2694569996165</v>
      </c>
      <c r="V16" s="68">
        <v>2802.5936608268717</v>
      </c>
      <c r="W16" s="74">
        <f t="shared" si="15"/>
        <v>11005.776459995934</v>
      </c>
    </row>
    <row r="17" spans="1:23" outlineLevel="1" x14ac:dyDescent="0.35">
      <c r="A17" s="79" t="s">
        <v>63</v>
      </c>
      <c r="B17" s="58"/>
      <c r="C17" s="58"/>
      <c r="D17" s="68">
        <f>SUM(D18:D21)</f>
        <v>102.80782088475905</v>
      </c>
      <c r="E17" s="68">
        <f t="shared" ref="E17:S17" si="16">SUM(E18:E21)</f>
        <v>85.169727990895609</v>
      </c>
      <c r="F17" s="68">
        <f t="shared" si="16"/>
        <v>94.692103379427977</v>
      </c>
      <c r="G17" s="68">
        <f t="shared" si="16"/>
        <v>127.10253862030586</v>
      </c>
      <c r="H17" s="74">
        <f t="shared" si="16"/>
        <v>409.7721908753885</v>
      </c>
      <c r="I17" s="68">
        <f t="shared" si="16"/>
        <v>84.46542603214732</v>
      </c>
      <c r="J17" s="68">
        <f t="shared" si="16"/>
        <v>85.507542813852609</v>
      </c>
      <c r="K17" s="68">
        <f t="shared" si="16"/>
        <v>80.437397094000119</v>
      </c>
      <c r="L17" s="68">
        <f t="shared" si="16"/>
        <v>121.70160825999984</v>
      </c>
      <c r="M17" s="74">
        <f t="shared" si="16"/>
        <v>372.11197419999985</v>
      </c>
      <c r="N17" s="68">
        <f t="shared" si="16"/>
        <v>108.69519511653237</v>
      </c>
      <c r="O17" s="68">
        <f t="shared" si="16"/>
        <v>98.024088566043673</v>
      </c>
      <c r="P17" s="68">
        <f t="shared" si="16"/>
        <v>114.54222891874107</v>
      </c>
      <c r="Q17" s="68">
        <f t="shared" si="16"/>
        <v>131.89249936258918</v>
      </c>
      <c r="R17" s="74">
        <f t="shared" si="16"/>
        <v>453.15401196390633</v>
      </c>
      <c r="S17" s="68">
        <f t="shared" si="16"/>
        <v>107.66269459945492</v>
      </c>
      <c r="T17" s="68">
        <f t="shared" ref="T17:U17" si="17">SUM(T18:T21)</f>
        <v>117.00260862693013</v>
      </c>
      <c r="U17" s="68">
        <f t="shared" si="17"/>
        <v>227.28717893033632</v>
      </c>
      <c r="V17" s="68">
        <f t="shared" ref="V17:W17" si="18">SUM(V18:V21)</f>
        <v>285.92938467876002</v>
      </c>
      <c r="W17" s="74">
        <f t="shared" si="18"/>
        <v>737.88186683548133</v>
      </c>
    </row>
    <row r="18" spans="1:23" outlineLevel="2" x14ac:dyDescent="0.35">
      <c r="A18" s="67" t="s">
        <v>199</v>
      </c>
      <c r="B18" s="58"/>
      <c r="C18" s="58"/>
      <c r="D18" s="68">
        <v>9.9816893634999886</v>
      </c>
      <c r="E18" s="68">
        <v>7.8658361665680374</v>
      </c>
      <c r="F18" s="68">
        <v>18.008469783232101</v>
      </c>
      <c r="G18" s="68">
        <v>24.022402903635509</v>
      </c>
      <c r="H18" s="74">
        <f t="shared" si="12"/>
        <v>59.878398216935636</v>
      </c>
      <c r="I18" s="68">
        <v>14.621426696968001</v>
      </c>
      <c r="J18" s="68">
        <v>14.018078839032007</v>
      </c>
      <c r="K18" s="68">
        <v>13.069999146999997</v>
      </c>
      <c r="L18" s="68">
        <v>12.862885166999988</v>
      </c>
      <c r="M18" s="74">
        <f t="shared" si="13"/>
        <v>54.572389849999993</v>
      </c>
      <c r="N18" s="68">
        <v>10.422418141999998</v>
      </c>
      <c r="O18" s="68">
        <v>11.119391580999988</v>
      </c>
      <c r="P18" s="68">
        <v>14.153814244000031</v>
      </c>
      <c r="Q18" s="68">
        <v>27.669930248000071</v>
      </c>
      <c r="R18" s="74">
        <f t="shared" si="14"/>
        <v>63.365554215000088</v>
      </c>
      <c r="S18" s="68">
        <v>12.286887923530358</v>
      </c>
      <c r="T18" s="68">
        <v>11.260386507987192</v>
      </c>
      <c r="U18" s="68">
        <v>12.983006377482482</v>
      </c>
      <c r="V18" s="68">
        <v>15.370377258000005</v>
      </c>
      <c r="W18" s="74">
        <f t="shared" si="15"/>
        <v>51.900658067000037</v>
      </c>
    </row>
    <row r="19" spans="1:23" outlineLevel="2" x14ac:dyDescent="0.35">
      <c r="A19" s="67" t="s">
        <v>200</v>
      </c>
      <c r="B19" s="58"/>
      <c r="C19" s="58"/>
      <c r="D19" s="68">
        <v>49.559582156759063</v>
      </c>
      <c r="E19" s="68">
        <v>35.904799931314244</v>
      </c>
      <c r="F19" s="68">
        <v>35.181562236519085</v>
      </c>
      <c r="G19" s="68">
        <v>62.802023729392658</v>
      </c>
      <c r="H19" s="74">
        <f t="shared" si="12"/>
        <v>183.44796805398505</v>
      </c>
      <c r="I19" s="68">
        <v>28.546698242833315</v>
      </c>
      <c r="J19" s="68">
        <v>19.489080823166603</v>
      </c>
      <c r="K19" s="68">
        <v>25.997656130000109</v>
      </c>
      <c r="L19" s="68">
        <v>60.442774903999862</v>
      </c>
      <c r="M19" s="74">
        <f t="shared" si="13"/>
        <v>134.47621009999989</v>
      </c>
      <c r="N19" s="68">
        <v>49.901460986172253</v>
      </c>
      <c r="O19" s="68">
        <v>40.702422736225742</v>
      </c>
      <c r="P19" s="68">
        <v>53.773519487461044</v>
      </c>
      <c r="Q19" s="68">
        <v>56.74789881470906</v>
      </c>
      <c r="R19" s="74">
        <f t="shared" si="14"/>
        <v>201.1253020245681</v>
      </c>
      <c r="S19" s="68">
        <v>39.023687554964567</v>
      </c>
      <c r="T19" s="68">
        <v>49.923891712399609</v>
      </c>
      <c r="U19" s="68">
        <v>47.414449690285323</v>
      </c>
      <c r="V19" s="68">
        <v>91.196539441181585</v>
      </c>
      <c r="W19" s="74">
        <f t="shared" si="15"/>
        <v>227.55856839883108</v>
      </c>
    </row>
    <row r="20" spans="1:23" outlineLevel="2" x14ac:dyDescent="0.35">
      <c r="A20" s="67" t="s">
        <v>198</v>
      </c>
      <c r="B20" s="58"/>
      <c r="C20" s="58"/>
      <c r="D20" s="68"/>
      <c r="E20" s="68"/>
      <c r="F20" s="68"/>
      <c r="G20" s="68"/>
      <c r="H20" s="74"/>
      <c r="I20" s="68"/>
      <c r="J20" s="68"/>
      <c r="K20" s="68"/>
      <c r="L20" s="68"/>
      <c r="M20" s="74"/>
      <c r="N20" s="68"/>
      <c r="O20" s="68"/>
      <c r="P20" s="68"/>
      <c r="Q20" s="68"/>
      <c r="R20" s="74"/>
      <c r="S20" s="68"/>
      <c r="T20" s="68"/>
      <c r="U20" s="68">
        <v>110.81529519628852</v>
      </c>
      <c r="V20" s="68">
        <v>122.64441540696028</v>
      </c>
      <c r="W20" s="74">
        <f t="shared" si="15"/>
        <v>233.45971060324879</v>
      </c>
    </row>
    <row r="21" spans="1:23" outlineLevel="2" x14ac:dyDescent="0.35">
      <c r="A21" s="67" t="s">
        <v>50</v>
      </c>
      <c r="B21" s="58"/>
      <c r="C21" s="58"/>
      <c r="D21" s="68">
        <v>43.266549364499994</v>
      </c>
      <c r="E21" s="68">
        <v>41.399091893013335</v>
      </c>
      <c r="F21" s="68">
        <v>41.502071359676791</v>
      </c>
      <c r="G21" s="68">
        <v>40.278111987277697</v>
      </c>
      <c r="H21" s="74">
        <f t="shared" si="12"/>
        <v>166.44582460446782</v>
      </c>
      <c r="I21" s="68">
        <v>41.297301092346004</v>
      </c>
      <c r="J21" s="68">
        <v>52.000383151653992</v>
      </c>
      <c r="K21" s="68">
        <v>41.369741817000019</v>
      </c>
      <c r="L21" s="68">
        <v>48.395948188999995</v>
      </c>
      <c r="M21" s="74">
        <f t="shared" si="13"/>
        <v>183.06337425000001</v>
      </c>
      <c r="N21" s="68">
        <v>48.371315988360124</v>
      </c>
      <c r="O21" s="68">
        <v>46.202274248817943</v>
      </c>
      <c r="P21" s="68">
        <v>46.614895187279998</v>
      </c>
      <c r="Q21" s="68">
        <v>47.474670299880046</v>
      </c>
      <c r="R21" s="74">
        <f t="shared" si="14"/>
        <v>188.66315572433811</v>
      </c>
      <c r="S21" s="68">
        <v>56.352119120959998</v>
      </c>
      <c r="T21" s="68">
        <v>55.818330406543325</v>
      </c>
      <c r="U21" s="68">
        <v>56.074427666280016</v>
      </c>
      <c r="V21" s="68">
        <v>56.718052572618149</v>
      </c>
      <c r="W21" s="74">
        <f t="shared" si="15"/>
        <v>224.96292976640149</v>
      </c>
    </row>
    <row r="22" spans="1:23" x14ac:dyDescent="0.35">
      <c r="A22" s="57" t="s">
        <v>37</v>
      </c>
      <c r="B22" s="58"/>
      <c r="C22" s="58"/>
      <c r="D22" s="76">
        <f>SUM(D23:D25)</f>
        <v>1041.7517860588241</v>
      </c>
      <c r="E22" s="76">
        <f t="shared" ref="E22:S22" si="19">SUM(E23:E25)</f>
        <v>1157.5382118744251</v>
      </c>
      <c r="F22" s="76">
        <f t="shared" si="19"/>
        <v>1046.1116360160997</v>
      </c>
      <c r="G22" s="76">
        <f t="shared" si="19"/>
        <v>1015.1822263449399</v>
      </c>
      <c r="H22" s="77">
        <f t="shared" si="19"/>
        <v>4260.5838602942886</v>
      </c>
      <c r="I22" s="76">
        <f t="shared" si="19"/>
        <v>986.06423065178888</v>
      </c>
      <c r="J22" s="76">
        <f t="shared" si="19"/>
        <v>1112.8614119000677</v>
      </c>
      <c r="K22" s="76">
        <f t="shared" si="19"/>
        <v>1082.4726894892474</v>
      </c>
      <c r="L22" s="76">
        <f t="shared" si="19"/>
        <v>1045.3274292355545</v>
      </c>
      <c r="M22" s="77">
        <f t="shared" si="19"/>
        <v>4226.7257612766589</v>
      </c>
      <c r="N22" s="76">
        <f t="shared" si="19"/>
        <v>1077.0274840828088</v>
      </c>
      <c r="O22" s="76">
        <f t="shared" si="19"/>
        <v>1129.6275354033637</v>
      </c>
      <c r="P22" s="76">
        <f t="shared" si="19"/>
        <v>1077.3638658207724</v>
      </c>
      <c r="Q22" s="76">
        <f t="shared" si="19"/>
        <v>1034.2087962252567</v>
      </c>
      <c r="R22" s="77">
        <f t="shared" si="19"/>
        <v>4318.2276815322011</v>
      </c>
      <c r="S22" s="76">
        <f t="shared" si="19"/>
        <v>1024.0393983082276</v>
      </c>
      <c r="T22" s="76">
        <f t="shared" ref="T22:U22" si="20">SUM(T23:T25)</f>
        <v>1015.4465459598807</v>
      </c>
      <c r="U22" s="76">
        <f t="shared" si="20"/>
        <v>1134.3114492908585</v>
      </c>
      <c r="V22" s="76">
        <f t="shared" ref="V22:W22" si="21">SUM(V23:V25)</f>
        <v>1056.3062746998071</v>
      </c>
      <c r="W22" s="77">
        <f t="shared" si="21"/>
        <v>4230.1036682587737</v>
      </c>
    </row>
    <row r="23" spans="1:23" outlineLevel="1" x14ac:dyDescent="0.35">
      <c r="A23" s="79" t="s">
        <v>12</v>
      </c>
      <c r="B23" s="58"/>
      <c r="C23" s="58"/>
      <c r="D23" s="68">
        <v>66.551096153821405</v>
      </c>
      <c r="E23" s="68">
        <v>49.357742888195403</v>
      </c>
      <c r="F23" s="68">
        <v>19.167992295331196</v>
      </c>
      <c r="G23" s="68">
        <v>35.266691448819024</v>
      </c>
      <c r="H23" s="74">
        <f t="shared" ref="H23:H24" si="22">SUM(D23:G23)</f>
        <v>170.34352278616703</v>
      </c>
      <c r="I23" s="68">
        <v>25.90469911043688</v>
      </c>
      <c r="J23" s="68">
        <v>45.60861800961419</v>
      </c>
      <c r="K23" s="68">
        <v>42.689552884733025</v>
      </c>
      <c r="L23" s="68">
        <v>37.372017856967091</v>
      </c>
      <c r="M23" s="74">
        <f t="shared" ref="M23:M24" si="23">SUM(I23:L23)</f>
        <v>151.57488786175119</v>
      </c>
      <c r="N23" s="68">
        <v>61.71493524251477</v>
      </c>
      <c r="O23" s="68">
        <v>100.97613948445522</v>
      </c>
      <c r="P23" s="68">
        <v>87.301897759737543</v>
      </c>
      <c r="Q23" s="68">
        <v>90.641142595747979</v>
      </c>
      <c r="R23" s="74">
        <f t="shared" ref="R23:R24" si="24">SUM(N23:Q23)</f>
        <v>340.63411508245548</v>
      </c>
      <c r="S23" s="68">
        <v>62.088200657410468</v>
      </c>
      <c r="T23" s="68">
        <v>62.475866132045311</v>
      </c>
      <c r="U23" s="68">
        <v>50.111795414941042</v>
      </c>
      <c r="V23" s="68">
        <v>44.03633299203991</v>
      </c>
      <c r="W23" s="74">
        <f t="shared" ref="W23:W24" si="25">SUM(S23:V23)</f>
        <v>218.71219519643674</v>
      </c>
    </row>
    <row r="24" spans="1:23" outlineLevel="1" x14ac:dyDescent="0.35">
      <c r="A24" s="79" t="s">
        <v>14</v>
      </c>
      <c r="B24" s="58"/>
      <c r="C24" s="58"/>
      <c r="D24" s="68">
        <v>954.49002439661126</v>
      </c>
      <c r="E24" s="68">
        <v>1085.8746536462809</v>
      </c>
      <c r="F24" s="68">
        <v>1004.2604737861707</v>
      </c>
      <c r="G24" s="68">
        <v>928.21170638223919</v>
      </c>
      <c r="H24" s="74">
        <f t="shared" si="22"/>
        <v>3972.8368582113021</v>
      </c>
      <c r="I24" s="68">
        <v>932.1859357871873</v>
      </c>
      <c r="J24" s="68">
        <v>1049.3618956486182</v>
      </c>
      <c r="K24" s="68">
        <v>1041.0902501945143</v>
      </c>
      <c r="L24" s="68">
        <v>967.30860943458754</v>
      </c>
      <c r="M24" s="74">
        <f t="shared" si="23"/>
        <v>3989.9466910649076</v>
      </c>
      <c r="N24" s="68">
        <v>969.25891142641365</v>
      </c>
      <c r="O24" s="68">
        <v>1007.0050255881081</v>
      </c>
      <c r="P24" s="68">
        <v>947.5337145239381</v>
      </c>
      <c r="Q24" s="68">
        <v>882.48005551658719</v>
      </c>
      <c r="R24" s="74">
        <f t="shared" si="24"/>
        <v>3806.2777070550469</v>
      </c>
      <c r="S24" s="68">
        <v>928.51376146139933</v>
      </c>
      <c r="T24" s="68">
        <v>912.96650680973846</v>
      </c>
      <c r="U24" s="68">
        <v>962.77096964975192</v>
      </c>
      <c r="V24" s="68">
        <v>857.31501467573503</v>
      </c>
      <c r="W24" s="74">
        <f t="shared" si="25"/>
        <v>3661.5662525966245</v>
      </c>
    </row>
    <row r="25" spans="1:23" outlineLevel="1" x14ac:dyDescent="0.35">
      <c r="A25" s="79" t="s">
        <v>63</v>
      </c>
      <c r="B25" s="58"/>
      <c r="C25" s="58"/>
      <c r="D25" s="68">
        <f>SUM(D26:D29)</f>
        <v>20.710665508391379</v>
      </c>
      <c r="E25" s="68">
        <f t="shared" ref="E25:S25" si="26">SUM(E26:E29)</f>
        <v>22.305815339948737</v>
      </c>
      <c r="F25" s="68">
        <f t="shared" si="26"/>
        <v>22.683169934597974</v>
      </c>
      <c r="G25" s="68">
        <f t="shared" si="26"/>
        <v>51.703828513881568</v>
      </c>
      <c r="H25" s="74">
        <f t="shared" si="26"/>
        <v>117.40347929681965</v>
      </c>
      <c r="I25" s="68">
        <f t="shared" si="26"/>
        <v>27.973595754164645</v>
      </c>
      <c r="J25" s="68">
        <f t="shared" si="26"/>
        <v>17.890898241835306</v>
      </c>
      <c r="K25" s="68">
        <f t="shared" si="26"/>
        <v>-1.3071135899998865</v>
      </c>
      <c r="L25" s="68">
        <f t="shared" si="26"/>
        <v>40.646801943999826</v>
      </c>
      <c r="M25" s="74">
        <f t="shared" si="26"/>
        <v>85.204182349999883</v>
      </c>
      <c r="N25" s="68">
        <f t="shared" si="26"/>
        <v>46.053637413880367</v>
      </c>
      <c r="O25" s="68">
        <f t="shared" si="26"/>
        <v>21.646370330800327</v>
      </c>
      <c r="P25" s="68">
        <f t="shared" si="26"/>
        <v>42.528253537096724</v>
      </c>
      <c r="Q25" s="68">
        <f t="shared" si="26"/>
        <v>61.087598112921476</v>
      </c>
      <c r="R25" s="74">
        <f t="shared" si="26"/>
        <v>171.31585939469889</v>
      </c>
      <c r="S25" s="68">
        <f t="shared" si="26"/>
        <v>33.437436189417838</v>
      </c>
      <c r="T25" s="68">
        <f t="shared" ref="T25:U25" si="27">SUM(T26:T29)</f>
        <v>40.004173018096907</v>
      </c>
      <c r="U25" s="68">
        <f t="shared" si="27"/>
        <v>121.42868422616559</v>
      </c>
      <c r="V25" s="68">
        <f t="shared" ref="V25:W25" si="28">SUM(V26:V29)</f>
        <v>154.95492703203217</v>
      </c>
      <c r="W25" s="74">
        <f t="shared" si="28"/>
        <v>349.8252204657125</v>
      </c>
    </row>
    <row r="26" spans="1:23" outlineLevel="2" x14ac:dyDescent="0.35">
      <c r="A26" s="67" t="s">
        <v>199</v>
      </c>
      <c r="B26" s="58"/>
      <c r="C26" s="58"/>
      <c r="D26" s="68">
        <v>-3.9836404035000132</v>
      </c>
      <c r="E26" s="68">
        <v>-4.3513498794319592</v>
      </c>
      <c r="F26" s="68">
        <v>5.092835583232084</v>
      </c>
      <c r="G26" s="68">
        <v>9.2127500336355084</v>
      </c>
      <c r="H26" s="74">
        <f t="shared" ref="H26:H29" si="29">SUM(D26:G26)</f>
        <v>5.9705953339356199</v>
      </c>
      <c r="I26" s="68">
        <v>7.3406375019033341</v>
      </c>
      <c r="J26" s="68">
        <v>3.3958275920966763</v>
      </c>
      <c r="K26" s="68">
        <v>0.97954570899999283</v>
      </c>
      <c r="L26" s="68">
        <v>3.1833335969999936</v>
      </c>
      <c r="M26" s="74">
        <f t="shared" ref="M26:M29" si="30">SUM(I26:L26)</f>
        <v>14.899344399999997</v>
      </c>
      <c r="N26" s="68">
        <v>1.2245216850000027</v>
      </c>
      <c r="O26" s="68">
        <v>-1.7177382490000248</v>
      </c>
      <c r="P26" s="68">
        <v>1.8768236700000287</v>
      </c>
      <c r="Q26" s="68">
        <v>21.01341987951637</v>
      </c>
      <c r="R26" s="74">
        <f t="shared" ref="R26:R29" si="31">SUM(N26:Q26)</f>
        <v>22.397026985516376</v>
      </c>
      <c r="S26" s="68">
        <v>1.2380070483328467</v>
      </c>
      <c r="T26" s="68">
        <v>-2.125372957535987E-2</v>
      </c>
      <c r="U26" s="68">
        <v>3.7797923093750398</v>
      </c>
      <c r="V26" s="68">
        <v>5.4930078227800117</v>
      </c>
      <c r="W26" s="74">
        <f t="shared" ref="W26:W29" si="32">SUM(S26:V26)</f>
        <v>10.489553450912538</v>
      </c>
    </row>
    <row r="27" spans="1:23" outlineLevel="2" x14ac:dyDescent="0.35">
      <c r="A27" s="67" t="s">
        <v>200</v>
      </c>
      <c r="B27" s="58"/>
      <c r="C27" s="58"/>
      <c r="D27" s="68">
        <v>-3.414189587540946</v>
      </c>
      <c r="E27" s="68">
        <v>4.3653298613684086</v>
      </c>
      <c r="F27" s="68">
        <v>-8.9566980500004547</v>
      </c>
      <c r="G27" s="68">
        <v>17.043742281401194</v>
      </c>
      <c r="H27" s="74">
        <f t="shared" si="29"/>
        <v>9.0381845052282017</v>
      </c>
      <c r="I27" s="68">
        <v>-6.031380186511349</v>
      </c>
      <c r="J27" s="68">
        <v>-21.477471839488722</v>
      </c>
      <c r="K27" s="68">
        <v>-27.077028231999904</v>
      </c>
      <c r="L27" s="68">
        <v>7.4372515079998607</v>
      </c>
      <c r="M27" s="74">
        <f t="shared" si="30"/>
        <v>-47.148628750000114</v>
      </c>
      <c r="N27" s="68">
        <v>15.573104556124505</v>
      </c>
      <c r="O27" s="68">
        <v>5.1576003911613668</v>
      </c>
      <c r="P27" s="68">
        <v>14.896695578073377</v>
      </c>
      <c r="Q27" s="68">
        <v>13.1005407361328</v>
      </c>
      <c r="R27" s="74">
        <f t="shared" si="31"/>
        <v>48.727941261492049</v>
      </c>
      <c r="S27" s="68">
        <v>-1.7283788172995869</v>
      </c>
      <c r="T27" s="68">
        <v>-4.2290118298981128</v>
      </c>
      <c r="U27" s="68">
        <v>1.2636959184360927</v>
      </c>
      <c r="V27" s="68">
        <v>15.181296075097848</v>
      </c>
      <c r="W27" s="74">
        <f t="shared" si="32"/>
        <v>10.487601346336241</v>
      </c>
    </row>
    <row r="28" spans="1:23" outlineLevel="2" x14ac:dyDescent="0.35">
      <c r="A28" s="67" t="s">
        <v>198</v>
      </c>
      <c r="B28" s="58"/>
      <c r="C28" s="58"/>
      <c r="D28" s="68"/>
      <c r="E28" s="68"/>
      <c r="F28" s="68"/>
      <c r="G28" s="68"/>
      <c r="H28" s="74"/>
      <c r="I28" s="68"/>
      <c r="J28" s="68"/>
      <c r="K28" s="68"/>
      <c r="L28" s="68"/>
      <c r="M28" s="74"/>
      <c r="N28" s="68"/>
      <c r="O28" s="68"/>
      <c r="P28" s="68"/>
      <c r="Q28" s="68"/>
      <c r="R28" s="74"/>
      <c r="S28" s="68"/>
      <c r="T28" s="68"/>
      <c r="U28" s="68">
        <v>81.016444713757863</v>
      </c>
      <c r="V28" s="68">
        <v>101.33153989589925</v>
      </c>
      <c r="W28" s="74">
        <f t="shared" si="32"/>
        <v>182.34798460965712</v>
      </c>
    </row>
    <row r="29" spans="1:23" outlineLevel="2" x14ac:dyDescent="0.35">
      <c r="A29" s="67" t="s">
        <v>50</v>
      </c>
      <c r="B29" s="58"/>
      <c r="C29" s="58"/>
      <c r="D29" s="68">
        <v>28.108495499432337</v>
      </c>
      <c r="E29" s="68">
        <v>22.291835358012285</v>
      </c>
      <c r="F29" s="68">
        <v>26.547032401366344</v>
      </c>
      <c r="G29" s="68">
        <v>25.447336198844866</v>
      </c>
      <c r="H29" s="74">
        <f t="shared" si="29"/>
        <v>102.39469945765583</v>
      </c>
      <c r="I29" s="68">
        <v>26.66433843877266</v>
      </c>
      <c r="J29" s="68">
        <v>35.972542489227351</v>
      </c>
      <c r="K29" s="68">
        <v>24.790368933000025</v>
      </c>
      <c r="L29" s="68">
        <v>30.026216838999972</v>
      </c>
      <c r="M29" s="74">
        <f t="shared" si="30"/>
        <v>117.45346670000001</v>
      </c>
      <c r="N29" s="68">
        <v>29.256011172755855</v>
      </c>
      <c r="O29" s="68">
        <v>18.206508188638985</v>
      </c>
      <c r="P29" s="68">
        <v>25.754734289023318</v>
      </c>
      <c r="Q29" s="68">
        <v>26.973637497272307</v>
      </c>
      <c r="R29" s="74">
        <f t="shared" si="31"/>
        <v>100.19089114769046</v>
      </c>
      <c r="S29" s="68">
        <v>33.927807958384577</v>
      </c>
      <c r="T29" s="68">
        <v>44.254438577570383</v>
      </c>
      <c r="U29" s="68">
        <v>35.368751284596584</v>
      </c>
      <c r="V29" s="68">
        <v>32.949083238255042</v>
      </c>
      <c r="W29" s="74">
        <f t="shared" si="32"/>
        <v>146.50008105880659</v>
      </c>
    </row>
    <row r="30" spans="1:23" s="26" customFormat="1" x14ac:dyDescent="0.35">
      <c r="A30" s="57" t="s">
        <v>22</v>
      </c>
      <c r="D30" s="41">
        <f>D22/D6</f>
        <v>0.23660374644848348</v>
      </c>
      <c r="E30" s="41">
        <f t="shared" ref="E30:R30" si="33">E22/E6</f>
        <v>0.26301248446952336</v>
      </c>
      <c r="F30" s="41">
        <f t="shared" si="33"/>
        <v>0.2477270867810723</v>
      </c>
      <c r="G30" s="41">
        <f t="shared" si="33"/>
        <v>0.24923154769393588</v>
      </c>
      <c r="H30" s="42">
        <f t="shared" si="33"/>
        <v>0.24915543317510849</v>
      </c>
      <c r="I30" s="41">
        <f t="shared" si="33"/>
        <v>0.24033994673158199</v>
      </c>
      <c r="J30" s="41">
        <f t="shared" si="33"/>
        <v>0.26661610633033206</v>
      </c>
      <c r="K30" s="41">
        <f t="shared" si="33"/>
        <v>0.258662501497813</v>
      </c>
      <c r="L30" s="41">
        <f t="shared" si="33"/>
        <v>0.24520723862073884</v>
      </c>
      <c r="M30" s="42">
        <f t="shared" si="33"/>
        <v>0.2527230733746042</v>
      </c>
      <c r="N30" s="41">
        <f t="shared" si="33"/>
        <v>0.24986001959289764</v>
      </c>
      <c r="O30" s="41">
        <f t="shared" si="33"/>
        <v>0.25495245826929247</v>
      </c>
      <c r="P30" s="41">
        <f t="shared" si="33"/>
        <v>0.23791596907634496</v>
      </c>
      <c r="Q30" s="41">
        <f t="shared" si="33"/>
        <v>0.22637014997753854</v>
      </c>
      <c r="R30" s="62">
        <f t="shared" si="33"/>
        <v>0.24207670970932674</v>
      </c>
      <c r="S30" s="41">
        <f>S22/S6</f>
        <v>0.21462218611647452</v>
      </c>
      <c r="T30" s="41">
        <f>T22/T6</f>
        <v>0.20840362634632367</v>
      </c>
      <c r="U30" s="41">
        <f>U22/U6</f>
        <v>0.20135966229565269</v>
      </c>
      <c r="V30" s="41">
        <f>V22/V6</f>
        <v>0.18558696023967736</v>
      </c>
      <c r="W30" s="62">
        <f t="shared" ref="W30" si="34">W22/W6</f>
        <v>0.20173299729579863</v>
      </c>
    </row>
    <row r="31" spans="1:23" s="26" customFormat="1" outlineLevel="1" x14ac:dyDescent="0.35">
      <c r="A31" s="79" t="s">
        <v>12</v>
      </c>
      <c r="D31" s="41">
        <f t="shared" ref="D31:S31" si="35">D23/D7</f>
        <v>8.3259479851613596E-2</v>
      </c>
      <c r="E31" s="41">
        <f t="shared" si="35"/>
        <v>6.503717382326947E-2</v>
      </c>
      <c r="F31" s="41">
        <f t="shared" si="35"/>
        <v>2.8428096325308433E-2</v>
      </c>
      <c r="G31" s="41">
        <f t="shared" si="35"/>
        <v>6.3170971221047437E-2</v>
      </c>
      <c r="H31" s="42">
        <f t="shared" si="35"/>
        <v>6.1038107017445858E-2</v>
      </c>
      <c r="I31" s="41">
        <f t="shared" si="35"/>
        <v>4.3967658301751068E-2</v>
      </c>
      <c r="J31" s="41">
        <f t="shared" si="35"/>
        <v>7.5256555839866929E-2</v>
      </c>
      <c r="K31" s="41">
        <f t="shared" si="35"/>
        <v>7.7027750024626765E-2</v>
      </c>
      <c r="L31" s="41">
        <f t="shared" si="35"/>
        <v>6.9603163036269358E-2</v>
      </c>
      <c r="M31" s="42">
        <f t="shared" si="35"/>
        <v>6.6295344585125732E-2</v>
      </c>
      <c r="N31" s="41">
        <f t="shared" si="35"/>
        <v>0.10993068758062113</v>
      </c>
      <c r="O31" s="41">
        <f t="shared" si="35"/>
        <v>0.19252372016053265</v>
      </c>
      <c r="P31" s="41">
        <f t="shared" si="35"/>
        <v>0.17258805868109436</v>
      </c>
      <c r="Q31" s="41">
        <f t="shared" si="35"/>
        <v>0.19600954927565634</v>
      </c>
      <c r="R31" s="62">
        <f t="shared" si="35"/>
        <v>0.16582668889604757</v>
      </c>
      <c r="S31" s="41">
        <f t="shared" si="35"/>
        <v>0.14843351016871137</v>
      </c>
      <c r="T31" s="41">
        <f>T23/T7</f>
        <v>0.14573859201217818</v>
      </c>
      <c r="U31" s="41">
        <f t="shared" ref="U31:W31" si="36">U23/U7</f>
        <v>0.11843114234991417</v>
      </c>
      <c r="V31" s="41">
        <f t="shared" si="36"/>
        <v>0.10265952292061389</v>
      </c>
      <c r="W31" s="62">
        <f t="shared" si="36"/>
        <v>0.12872544994715812</v>
      </c>
    </row>
    <row r="32" spans="1:23" s="26" customFormat="1" outlineLevel="1" x14ac:dyDescent="0.35">
      <c r="A32" s="79" t="s">
        <v>14</v>
      </c>
      <c r="D32" s="41">
        <f t="shared" ref="D32:S32" si="37">D24/D8</f>
        <v>0.30057315400849949</v>
      </c>
      <c r="E32" s="41">
        <f t="shared" si="37"/>
        <v>0.3382864646971146</v>
      </c>
      <c r="F32" s="41">
        <f t="shared" si="37"/>
        <v>0.32123101841854701</v>
      </c>
      <c r="G32" s="41">
        <f t="shared" si="37"/>
        <v>0.30063536079397563</v>
      </c>
      <c r="H32" s="42">
        <f t="shared" si="37"/>
        <v>0.31532252308888964</v>
      </c>
      <c r="I32" s="41">
        <f t="shared" si="37"/>
        <v>0.3002705526447309</v>
      </c>
      <c r="J32" s="41">
        <f t="shared" si="37"/>
        <v>0.33420132926566298</v>
      </c>
      <c r="K32" s="41">
        <f t="shared" si="37"/>
        <v>0.32201774297547625</v>
      </c>
      <c r="L32" s="41">
        <f t="shared" si="37"/>
        <v>0.29299775594643968</v>
      </c>
      <c r="M32" s="42">
        <f t="shared" si="37"/>
        <v>0.31223080665276526</v>
      </c>
      <c r="N32" s="41">
        <f t="shared" si="37"/>
        <v>0.29022308656540391</v>
      </c>
      <c r="O32" s="41">
        <f t="shared" si="37"/>
        <v>0.28832417090088602</v>
      </c>
      <c r="P32" s="41">
        <f t="shared" si="37"/>
        <v>0.26372467669684474</v>
      </c>
      <c r="Q32" s="41">
        <f t="shared" si="37"/>
        <v>0.24043805926519163</v>
      </c>
      <c r="R32" s="62">
        <f t="shared" si="37"/>
        <v>0.2700348047862734</v>
      </c>
      <c r="S32" s="41">
        <f t="shared" si="37"/>
        <v>0.23734222013301931</v>
      </c>
      <c r="T32" s="41">
        <f t="shared" ref="T32" si="38">T24/T8</f>
        <v>0.22855518480057302</v>
      </c>
      <c r="U32" s="41">
        <f>U24/U8</f>
        <v>0.20848161892357284</v>
      </c>
      <c r="V32" s="41">
        <f>V24/V8</f>
        <v>0.18413656713496818</v>
      </c>
      <c r="W32" s="62">
        <f t="shared" ref="W32" si="39">W24/W8</f>
        <v>0.21312311190634634</v>
      </c>
    </row>
    <row r="33" spans="1:24" s="26" customFormat="1" outlineLevel="1" x14ac:dyDescent="0.35">
      <c r="A33" s="79" t="s">
        <v>63</v>
      </c>
      <c r="D33" s="41">
        <f t="shared" ref="D33:S33" si="40">D25/D9</f>
        <v>4.8383676538997965E-2</v>
      </c>
      <c r="E33" s="41">
        <f t="shared" si="40"/>
        <v>5.16057834007509E-2</v>
      </c>
      <c r="F33" s="41">
        <f t="shared" si="40"/>
        <v>5.3714736411845133E-2</v>
      </c>
      <c r="G33" s="41">
        <f t="shared" si="40"/>
        <v>0.12095155892019707</v>
      </c>
      <c r="H33" s="42">
        <f t="shared" si="40"/>
        <v>6.8654978229042776E-2</v>
      </c>
      <c r="I33" s="41">
        <f t="shared" si="40"/>
        <v>6.8373925144349923E-2</v>
      </c>
      <c r="J33" s="41">
        <f t="shared" si="40"/>
        <v>4.1794279722183594E-2</v>
      </c>
      <c r="K33" s="41">
        <f t="shared" si="40"/>
        <v>-3.2870704337960004E-3</v>
      </c>
      <c r="L33" s="41">
        <f t="shared" si="40"/>
        <v>9.5710055308897979E-2</v>
      </c>
      <c r="M33" s="42">
        <f t="shared" si="40"/>
        <v>5.1342138813694531E-2</v>
      </c>
      <c r="N33" s="41">
        <f t="shared" si="40"/>
        <v>0.11248455189017058</v>
      </c>
      <c r="O33" s="41">
        <f t="shared" si="40"/>
        <v>5.2331771943549425E-2</v>
      </c>
      <c r="P33" s="41">
        <f t="shared" si="40"/>
        <v>9.899312066714902E-2</v>
      </c>
      <c r="Q33" s="41">
        <f t="shared" si="40"/>
        <v>0.14013195398133804</v>
      </c>
      <c r="R33" s="62">
        <f t="shared" si="40"/>
        <v>0.10145459112178816</v>
      </c>
      <c r="S33" s="41">
        <f t="shared" si="40"/>
        <v>7.5832463146396176E-2</v>
      </c>
      <c r="T33" s="41">
        <f t="shared" ref="T33:U33" si="41">T25/T9</f>
        <v>8.9036142870215593E-2</v>
      </c>
      <c r="U33" s="41">
        <f t="shared" si="41"/>
        <v>0.20507560182500689</v>
      </c>
      <c r="V33" s="41">
        <f t="shared" ref="V33:W33" si="42">V25/V9</f>
        <v>0.25532832568587621</v>
      </c>
      <c r="W33" s="62">
        <f t="shared" si="42"/>
        <v>0.16744116957720276</v>
      </c>
    </row>
    <row r="34" spans="1:24" s="26" customFormat="1" outlineLevel="2" x14ac:dyDescent="0.35">
      <c r="A34" s="67" t="s">
        <v>199</v>
      </c>
      <c r="D34" s="41">
        <f t="shared" ref="D34:S34" si="43">D26/D10</f>
        <v>-7.6244283351951644E-2</v>
      </c>
      <c r="E34" s="41">
        <f t="shared" si="43"/>
        <v>-7.4958210202159356E-2</v>
      </c>
      <c r="F34" s="41">
        <f t="shared" si="43"/>
        <v>8.6114521319769446E-2</v>
      </c>
      <c r="G34" s="41">
        <f t="shared" si="43"/>
        <v>0.20059188826104737</v>
      </c>
      <c r="H34" s="42">
        <f t="shared" si="43"/>
        <v>2.7722911762666991E-2</v>
      </c>
      <c r="I34" s="41">
        <f t="shared" si="43"/>
        <v>0.19535811614171181</v>
      </c>
      <c r="J34" s="41">
        <f t="shared" si="43"/>
        <v>8.3029657485134328E-2</v>
      </c>
      <c r="K34" s="41">
        <f t="shared" si="43"/>
        <v>2.2499799027827443E-2</v>
      </c>
      <c r="L34" s="41">
        <f t="shared" si="43"/>
        <v>7.4847071592323386E-2</v>
      </c>
      <c r="M34" s="42">
        <f t="shared" si="43"/>
        <v>9.0550851860664167E-2</v>
      </c>
      <c r="N34" s="41">
        <f t="shared" si="43"/>
        <v>2.7836000730118087E-2</v>
      </c>
      <c r="O34" s="41">
        <f t="shared" si="43"/>
        <v>-3.7513915781251121E-2</v>
      </c>
      <c r="P34" s="41">
        <f t="shared" si="43"/>
        <v>3.7816945477017132E-2</v>
      </c>
      <c r="Q34" s="41">
        <f t="shared" si="43"/>
        <v>0.45731914908301113</v>
      </c>
      <c r="R34" s="62">
        <f t="shared" si="43"/>
        <v>0.12083102676640613</v>
      </c>
      <c r="S34" s="41">
        <f t="shared" si="43"/>
        <v>2.7775067690866226E-2</v>
      </c>
      <c r="T34" s="41">
        <f t="shared" ref="T34:U34" si="44">T26/T10</f>
        <v>-5.3859999752346721E-4</v>
      </c>
      <c r="U34" s="41">
        <f t="shared" si="44"/>
        <v>9.3886233307870659E-2</v>
      </c>
      <c r="V34" s="41">
        <f t="shared" ref="V34:W34" si="45">V26/V10</f>
        <v>0.13163377976882409</v>
      </c>
      <c r="W34" s="62">
        <f t="shared" si="45"/>
        <v>6.318154815788761E-2</v>
      </c>
    </row>
    <row r="35" spans="1:24" s="26" customFormat="1" outlineLevel="2" x14ac:dyDescent="0.35">
      <c r="A35" s="67" t="s">
        <v>200</v>
      </c>
      <c r="D35" s="41">
        <f t="shared" ref="D35:S35" si="46">D27/D11</f>
        <v>-1.0267254341981193E-2</v>
      </c>
      <c r="E35" s="41">
        <f t="shared" si="46"/>
        <v>1.311755226416117E-2</v>
      </c>
      <c r="F35" s="41">
        <f t="shared" si="46"/>
        <v>-2.7846342323967838E-2</v>
      </c>
      <c r="G35" s="41">
        <f t="shared" si="46"/>
        <v>4.9942166082956936E-2</v>
      </c>
      <c r="H35" s="42">
        <f t="shared" si="46"/>
        <v>6.8046623850015267E-3</v>
      </c>
      <c r="I35" s="41">
        <f t="shared" si="46"/>
        <v>-1.8262848775350355E-2</v>
      </c>
      <c r="J35" s="41">
        <f t="shared" si="46"/>
        <v>-6.4079119274992602E-2</v>
      </c>
      <c r="K35" s="41">
        <f t="shared" si="46"/>
        <v>-8.6601629711920272E-2</v>
      </c>
      <c r="L35" s="41">
        <f t="shared" si="46"/>
        <v>2.2288976215577877E-2</v>
      </c>
      <c r="M35" s="42">
        <f t="shared" si="46"/>
        <v>-3.594300014108176E-2</v>
      </c>
      <c r="N35" s="41">
        <f t="shared" si="46"/>
        <v>4.9120537602298273E-2</v>
      </c>
      <c r="O35" s="41">
        <f t="shared" si="46"/>
        <v>1.6042156218731115E-2</v>
      </c>
      <c r="P35" s="41">
        <f t="shared" si="46"/>
        <v>4.4696844117908863E-2</v>
      </c>
      <c r="Q35" s="41">
        <f t="shared" si="46"/>
        <v>3.8257917709839648E-2</v>
      </c>
      <c r="R35" s="62">
        <f t="shared" si="46"/>
        <v>3.7076576763113857E-2</v>
      </c>
      <c r="S35" s="41">
        <f t="shared" si="46"/>
        <v>-5.0796865294048116E-3</v>
      </c>
      <c r="T35" s="41">
        <f>T27/T11</f>
        <v>-1.1948070067196606E-2</v>
      </c>
      <c r="U35" s="41">
        <f t="shared" ref="U35:W35" si="47">U27/U11</f>
        <v>3.4255436250580241E-3</v>
      </c>
      <c r="V35" s="41">
        <f t="shared" si="47"/>
        <v>4.0988069346299429E-2</v>
      </c>
      <c r="W35" s="62">
        <f t="shared" si="47"/>
        <v>7.3161342373687524E-3</v>
      </c>
    </row>
    <row r="36" spans="1:24" s="26" customFormat="1" outlineLevel="2" x14ac:dyDescent="0.35">
      <c r="A36" s="67" t="s">
        <v>198</v>
      </c>
      <c r="D36" s="41"/>
      <c r="E36" s="41"/>
      <c r="F36" s="41"/>
      <c r="G36" s="41"/>
      <c r="H36" s="42"/>
      <c r="I36" s="41"/>
      <c r="J36" s="41"/>
      <c r="K36" s="41"/>
      <c r="L36" s="41"/>
      <c r="M36" s="42"/>
      <c r="N36" s="41"/>
      <c r="O36" s="41"/>
      <c r="P36" s="41"/>
      <c r="Q36" s="41"/>
      <c r="R36" s="62"/>
      <c r="S36" s="41"/>
      <c r="T36" s="41"/>
      <c r="U36" s="41">
        <f>U28/U12</f>
        <v>0.64059277467884446</v>
      </c>
      <c r="V36" s="41">
        <f>V28/V12</f>
        <v>0.73450449287402653</v>
      </c>
      <c r="W36" s="62">
        <f>W28/W12</f>
        <v>0.68958860003040245</v>
      </c>
    </row>
    <row r="37" spans="1:24" s="26" customFormat="1" outlineLevel="2" x14ac:dyDescent="0.35">
      <c r="A37" s="67" t="s">
        <v>50</v>
      </c>
      <c r="D37" s="41">
        <f t="shared" ref="D37:R37" si="48">D29/D13</f>
        <v>0.64960106373040738</v>
      </c>
      <c r="E37" s="41">
        <f t="shared" si="48"/>
        <v>0.53846242223318119</v>
      </c>
      <c r="F37" s="41">
        <f t="shared" si="48"/>
        <v>0.63965594674593595</v>
      </c>
      <c r="G37" s="41">
        <f t="shared" si="48"/>
        <v>0.63179105149360848</v>
      </c>
      <c r="H37" s="42">
        <f t="shared" si="48"/>
        <v>0.6151694334958373</v>
      </c>
      <c r="I37" s="41">
        <f t="shared" si="48"/>
        <v>0.64566782170940951</v>
      </c>
      <c r="J37" s="41">
        <f t="shared" si="48"/>
        <v>0.69177456605111887</v>
      </c>
      <c r="K37" s="41">
        <f t="shared" si="48"/>
        <v>0.59800067443480798</v>
      </c>
      <c r="L37" s="41">
        <f t="shared" si="48"/>
        <v>0.61933100631769455</v>
      </c>
      <c r="M37" s="42">
        <f t="shared" si="48"/>
        <v>0.64099978552791137</v>
      </c>
      <c r="N37" s="41">
        <f t="shared" si="48"/>
        <v>0.60455359821648857</v>
      </c>
      <c r="O37" s="41">
        <f t="shared" si="48"/>
        <v>0.39284772351937175</v>
      </c>
      <c r="P37" s="41">
        <f t="shared" si="48"/>
        <v>0.5515397639601699</v>
      </c>
      <c r="Q37" s="41">
        <f t="shared" si="48"/>
        <v>0.56723242767345927</v>
      </c>
      <c r="R37" s="62">
        <f t="shared" si="48"/>
        <v>0.53014750340605565</v>
      </c>
      <c r="S37" s="41">
        <f>S29/S13</f>
        <v>0.60463757923289541</v>
      </c>
      <c r="T37" s="41">
        <f t="shared" ref="T37:U37" si="49">T29/T13</f>
        <v>0.79178205557223047</v>
      </c>
      <c r="U37" s="41">
        <f t="shared" si="49"/>
        <v>0.6261886371069707</v>
      </c>
      <c r="V37" s="41">
        <f t="shared" ref="V37:W37" si="50">V29/V13</f>
        <v>0.57995496514395528</v>
      </c>
      <c r="W37" s="62">
        <f t="shared" si="50"/>
        <v>0.65024277554086851</v>
      </c>
    </row>
    <row r="38" spans="1:24" x14ac:dyDescent="0.35">
      <c r="A38" s="57" t="s">
        <v>38</v>
      </c>
      <c r="B38" s="58"/>
      <c r="C38" s="58"/>
      <c r="D38" s="68">
        <f>D22-D39</f>
        <v>589.92705935970548</v>
      </c>
      <c r="E38" s="68">
        <f t="shared" ref="E38:G38" si="51">E22-E39</f>
        <v>571.93493185078489</v>
      </c>
      <c r="F38" s="68">
        <f t="shared" si="51"/>
        <v>556.97540654570025</v>
      </c>
      <c r="G38" s="68">
        <f t="shared" si="51"/>
        <v>595.03393563019063</v>
      </c>
      <c r="H38" s="74">
        <f>SUM(D38:G38)</f>
        <v>2313.8713333863816</v>
      </c>
      <c r="I38" s="68">
        <f>I22-I39</f>
        <v>531.75985395788234</v>
      </c>
      <c r="J38" s="68">
        <f t="shared" ref="J38:L38" si="52">J22-J39</f>
        <v>541.59541359506738</v>
      </c>
      <c r="K38" s="68">
        <f t="shared" si="52"/>
        <v>542.46857396796179</v>
      </c>
      <c r="L38" s="68">
        <f t="shared" si="52"/>
        <v>588.71177303101331</v>
      </c>
      <c r="M38" s="74">
        <f>SUM(I38:L38)</f>
        <v>2204.5356145519249</v>
      </c>
      <c r="N38" s="68">
        <f t="shared" ref="N38:Q38" si="53">N22-N39</f>
        <v>536.86482509609721</v>
      </c>
      <c r="O38" s="68">
        <f t="shared" si="53"/>
        <v>551.62826165846559</v>
      </c>
      <c r="P38" s="68">
        <f t="shared" si="53"/>
        <v>554.81245523933421</v>
      </c>
      <c r="Q38" s="68">
        <f t="shared" si="53"/>
        <v>618.50818262553639</v>
      </c>
      <c r="R38" s="75">
        <f>SUM(N38:Q38)</f>
        <v>2261.8137246194333</v>
      </c>
      <c r="S38" s="68">
        <v>579.73586991139427</v>
      </c>
      <c r="T38" s="68">
        <v>605.1237061827054</v>
      </c>
      <c r="U38" s="68">
        <v>618.97013127424623</v>
      </c>
      <c r="V38" s="68">
        <v>665.84322031178658</v>
      </c>
      <c r="W38" s="75">
        <f>SUM(S38:V38)</f>
        <v>2469.6729276801325</v>
      </c>
    </row>
    <row r="39" spans="1:24" x14ac:dyDescent="0.35">
      <c r="A39" s="57" t="s">
        <v>39</v>
      </c>
      <c r="B39" s="58"/>
      <c r="C39" s="58"/>
      <c r="D39" s="68">
        <v>451.82472669911857</v>
      </c>
      <c r="E39" s="68">
        <v>585.6032800236402</v>
      </c>
      <c r="F39" s="68">
        <v>489.13622947039954</v>
      </c>
      <c r="G39" s="68">
        <v>420.14829071474924</v>
      </c>
      <c r="H39" s="74">
        <f t="shared" ref="H39:S39" si="54">H22-H38</f>
        <v>1946.712526907907</v>
      </c>
      <c r="I39" s="68">
        <v>454.30437669390659</v>
      </c>
      <c r="J39" s="68">
        <v>571.26599830500027</v>
      </c>
      <c r="K39" s="68">
        <v>540.0041155212856</v>
      </c>
      <c r="L39" s="68">
        <v>456.61565620454115</v>
      </c>
      <c r="M39" s="74">
        <f t="shared" si="54"/>
        <v>2022.1901467247339</v>
      </c>
      <c r="N39" s="68">
        <v>540.16265898671156</v>
      </c>
      <c r="O39" s="68">
        <v>577.99927374489812</v>
      </c>
      <c r="P39" s="68">
        <v>522.55141058143818</v>
      </c>
      <c r="Q39" s="68">
        <v>415.70061359972033</v>
      </c>
      <c r="R39" s="75">
        <f t="shared" si="54"/>
        <v>2056.4139569127678</v>
      </c>
      <c r="S39" s="68">
        <f t="shared" si="54"/>
        <v>444.30352839683337</v>
      </c>
      <c r="T39" s="68">
        <f t="shared" ref="T39:U39" si="55">T22-T38</f>
        <v>410.32283977717532</v>
      </c>
      <c r="U39" s="68">
        <f t="shared" si="55"/>
        <v>515.34131801661226</v>
      </c>
      <c r="V39" s="68">
        <f t="shared" ref="V39" si="56">V22-V38</f>
        <v>390.46305438802051</v>
      </c>
      <c r="W39" s="75">
        <f>W22-W38</f>
        <v>1760.4307405786412</v>
      </c>
      <c r="X39" s="150"/>
    </row>
    <row r="40" spans="1:24" x14ac:dyDescent="0.35">
      <c r="A40" s="57" t="s">
        <v>40</v>
      </c>
      <c r="B40" s="58"/>
      <c r="C40" s="58"/>
      <c r="D40" s="68">
        <v>-14.740126647709625</v>
      </c>
      <c r="E40" s="68">
        <v>-76.104721812826924</v>
      </c>
      <c r="F40" s="68">
        <v>-8.2178960616792622</v>
      </c>
      <c r="G40" s="68">
        <v>-57.699163857941663</v>
      </c>
      <c r="H40" s="74">
        <f>SUM(D40:G40)</f>
        <v>-156.76190838015748</v>
      </c>
      <c r="I40" s="68">
        <v>-13.345707741348672</v>
      </c>
      <c r="J40" s="68">
        <v>-36.427846174651329</v>
      </c>
      <c r="K40" s="68">
        <v>-18.796327562000002</v>
      </c>
      <c r="L40" s="68">
        <v>-263.52017618640201</v>
      </c>
      <c r="M40" s="74">
        <f>SUM(I40:L40)</f>
        <v>-332.09005766440202</v>
      </c>
      <c r="N40" s="68">
        <v>-233.98540362463342</v>
      </c>
      <c r="O40" s="68">
        <v>-36.621913530797336</v>
      </c>
      <c r="P40" s="68">
        <v>-30.752535796981597</v>
      </c>
      <c r="Q40" s="68">
        <v>-61.786549826741641</v>
      </c>
      <c r="R40" s="75">
        <f>SUM(N40:Q40)</f>
        <v>-363.14640277915396</v>
      </c>
      <c r="S40" s="68">
        <v>-188.62738699579845</v>
      </c>
      <c r="T40" s="68">
        <v>-25.359298278968797</v>
      </c>
      <c r="U40" s="68">
        <v>-11.481832218014954</v>
      </c>
      <c r="V40" s="68">
        <v>-56.997475814662629</v>
      </c>
      <c r="W40" s="75">
        <f>SUM(S40:V40)</f>
        <v>-282.46599330744482</v>
      </c>
    </row>
    <row r="41" spans="1:24" x14ac:dyDescent="0.35">
      <c r="A41" s="57" t="s">
        <v>41</v>
      </c>
      <c r="B41" s="58"/>
      <c r="C41" s="58"/>
      <c r="D41" s="68">
        <v>116.28894952058852</v>
      </c>
      <c r="E41" s="68">
        <v>106.41048853529435</v>
      </c>
      <c r="F41" s="68">
        <v>104.42938929737565</v>
      </c>
      <c r="G41" s="68">
        <v>93.069655736308576</v>
      </c>
      <c r="H41" s="74">
        <f t="shared" ref="H41" si="57">SUM(D41:G41)</f>
        <v>420.19848308956711</v>
      </c>
      <c r="I41" s="68">
        <v>96.207348144032679</v>
      </c>
      <c r="J41" s="68">
        <v>90.818950057967342</v>
      </c>
      <c r="K41" s="68">
        <v>83.452519875999954</v>
      </c>
      <c r="L41" s="68">
        <v>89.774658882309993</v>
      </c>
      <c r="M41" s="74">
        <f t="shared" ref="M41" si="58">SUM(I41:L41)</f>
        <v>360.25347696030997</v>
      </c>
      <c r="N41" s="68">
        <v>79.897305415510559</v>
      </c>
      <c r="O41" s="68">
        <v>97.77941002166213</v>
      </c>
      <c r="P41" s="68">
        <v>122.67478152124011</v>
      </c>
      <c r="Q41" s="68">
        <v>132.10587666768535</v>
      </c>
      <c r="R41" s="75">
        <f t="shared" ref="R41" si="59">SUM(N41:Q41)</f>
        <v>432.45737362609816</v>
      </c>
      <c r="S41" s="68">
        <v>131.03024494050885</v>
      </c>
      <c r="T41" s="68">
        <v>137.42357057403876</v>
      </c>
      <c r="U41" s="68">
        <v>187.54756711238485</v>
      </c>
      <c r="V41" s="68">
        <v>188.1477040985894</v>
      </c>
      <c r="W41" s="75">
        <f t="shared" ref="W41" si="60">SUM(S41:V41)</f>
        <v>644.1490867255219</v>
      </c>
      <c r="X41" s="144"/>
    </row>
    <row r="42" spans="1:24" x14ac:dyDescent="0.35">
      <c r="A42" s="57" t="s">
        <v>42</v>
      </c>
      <c r="B42" s="58"/>
      <c r="C42" s="58"/>
      <c r="D42" s="68">
        <v>10.493052600000002</v>
      </c>
      <c r="E42" s="68">
        <v>53.942714719291239</v>
      </c>
      <c r="F42" s="68">
        <v>11.434301958829117</v>
      </c>
      <c r="G42" s="68">
        <v>-1.1485284031108769</v>
      </c>
      <c r="H42" s="74">
        <f>SUM(D42:G42)</f>
        <v>74.721540875009481</v>
      </c>
      <c r="I42" s="68">
        <v>-5.6243320399500005</v>
      </c>
      <c r="J42" s="68">
        <v>-12.740559824050001</v>
      </c>
      <c r="K42" s="68">
        <v>-8.4840696319999989</v>
      </c>
      <c r="L42" s="68">
        <v>20.892530045999997</v>
      </c>
      <c r="M42" s="74">
        <f>SUM(I42:L42)</f>
        <v>-5.9564314500000037</v>
      </c>
      <c r="N42" s="68">
        <v>1.1641532182693481E-17</v>
      </c>
      <c r="O42" s="68">
        <v>-76.35054431399999</v>
      </c>
      <c r="P42" s="68">
        <v>-1.067563568001084E-2</v>
      </c>
      <c r="Q42" s="68">
        <v>1.0725858000000007E-2</v>
      </c>
      <c r="R42" s="75">
        <f>SUM(N42:Q42)</f>
        <v>-76.350494091680005</v>
      </c>
      <c r="S42" s="68">
        <v>-1.96520585</v>
      </c>
      <c r="T42" s="68">
        <v>0</v>
      </c>
      <c r="U42" s="68">
        <v>185.51555779999998</v>
      </c>
      <c r="V42" s="68">
        <v>52.107154625960007</v>
      </c>
      <c r="W42" s="75">
        <f>SUM(S42:V42)</f>
        <v>235.65750657595999</v>
      </c>
    </row>
    <row r="43" spans="1:24" x14ac:dyDescent="0.35">
      <c r="A43" s="57" t="s">
        <v>43</v>
      </c>
      <c r="B43" s="58"/>
      <c r="C43" s="58"/>
      <c r="D43" s="68">
        <f>D39-SUM(D40:D42)</f>
        <v>339.7828512262397</v>
      </c>
      <c r="E43" s="68">
        <f t="shared" ref="E43:R43" si="61">E39-SUM(E40:E42)</f>
        <v>501.35479858188154</v>
      </c>
      <c r="F43" s="68">
        <f t="shared" si="61"/>
        <v>381.49043427587401</v>
      </c>
      <c r="G43" s="68">
        <f t="shared" si="61"/>
        <v>385.92632723949322</v>
      </c>
      <c r="H43" s="74">
        <f t="shared" si="61"/>
        <v>1608.5544113234878</v>
      </c>
      <c r="I43" s="68">
        <f t="shared" si="61"/>
        <v>377.06706833117261</v>
      </c>
      <c r="J43" s="68">
        <f t="shared" si="61"/>
        <v>529.61545424573421</v>
      </c>
      <c r="K43" s="68">
        <f t="shared" si="61"/>
        <v>483.83199283928565</v>
      </c>
      <c r="L43" s="68">
        <f t="shared" si="61"/>
        <v>609.46864346263317</v>
      </c>
      <c r="M43" s="74">
        <f t="shared" si="61"/>
        <v>1999.9831588788261</v>
      </c>
      <c r="N43" s="68">
        <f t="shared" si="61"/>
        <v>694.25075719583447</v>
      </c>
      <c r="O43" s="68">
        <f t="shared" si="61"/>
        <v>593.19232156803332</v>
      </c>
      <c r="P43" s="68">
        <f t="shared" si="61"/>
        <v>430.63984049285966</v>
      </c>
      <c r="Q43" s="68">
        <f t="shared" si="61"/>
        <v>345.37056090077658</v>
      </c>
      <c r="R43" s="75">
        <f t="shared" si="61"/>
        <v>2063.4534801575037</v>
      </c>
      <c r="S43" s="68">
        <f>S39-SUM(S40:S42)</f>
        <v>503.86587630212296</v>
      </c>
      <c r="T43" s="68">
        <f t="shared" ref="T43:U43" si="62">T39-SUM(T40:T42)</f>
        <v>298.25856748210538</v>
      </c>
      <c r="U43" s="68">
        <f t="shared" si="62"/>
        <v>153.76002532224237</v>
      </c>
      <c r="V43" s="68">
        <f t="shared" ref="V43" si="63">V39-SUM(V40:V42)</f>
        <v>207.20567147813375</v>
      </c>
      <c r="W43" s="75">
        <f t="shared" ref="W43" si="64">W39-SUM(W40:W42)</f>
        <v>1163.0901405846041</v>
      </c>
    </row>
    <row r="44" spans="1:24" x14ac:dyDescent="0.35">
      <c r="A44" s="57" t="s">
        <v>44</v>
      </c>
      <c r="B44" s="58"/>
      <c r="C44" s="58"/>
      <c r="D44" s="68">
        <v>81.211322570429019</v>
      </c>
      <c r="E44" s="68">
        <v>115.33733229686143</v>
      </c>
      <c r="F44" s="68">
        <v>71.12258704039678</v>
      </c>
      <c r="G44" s="68">
        <v>87.221699233349085</v>
      </c>
      <c r="H44" s="74">
        <f>SUM(D44:G44)</f>
        <v>354.89294114103632</v>
      </c>
      <c r="I44" s="68">
        <v>79.266154163074674</v>
      </c>
      <c r="J44" s="68">
        <v>103.78356950492535</v>
      </c>
      <c r="K44" s="68">
        <v>95.802613570999995</v>
      </c>
      <c r="L44" s="68">
        <v>243.27485525682252</v>
      </c>
      <c r="M44" s="74">
        <f>SUM(I44:L44)</f>
        <v>522.12719249582256</v>
      </c>
      <c r="N44" s="68">
        <v>159.13524409998016</v>
      </c>
      <c r="O44" s="68">
        <v>65.853755835009864</v>
      </c>
      <c r="P44" s="68">
        <v>43.579881064185081</v>
      </c>
      <c r="Q44" s="68">
        <v>28.046152401640136</v>
      </c>
      <c r="R44" s="75">
        <f>SUM(N44:Q44)</f>
        <v>296.61503340081526</v>
      </c>
      <c r="S44" s="68">
        <v>130.62988782859347</v>
      </c>
      <c r="T44" s="68">
        <v>77.875164204080079</v>
      </c>
      <c r="U44" s="68">
        <v>113.47777832640429</v>
      </c>
      <c r="V44" s="68">
        <v>-108.48167179584134</v>
      </c>
      <c r="W44" s="75">
        <f>SUM(S44:V44)</f>
        <v>213.50115856323652</v>
      </c>
    </row>
    <row r="45" spans="1:24" ht="15" thickBot="1" x14ac:dyDescent="0.4">
      <c r="A45" s="57" t="s">
        <v>45</v>
      </c>
      <c r="B45" s="58"/>
      <c r="C45" s="58"/>
      <c r="D45" s="114">
        <v>257.7919700634427</v>
      </c>
      <c r="E45" s="114">
        <v>384.50000130399309</v>
      </c>
      <c r="F45" s="114">
        <v>309.15612529787228</v>
      </c>
      <c r="G45" s="114">
        <v>299.18765164055225</v>
      </c>
      <c r="H45" s="115">
        <f>SUM(D45:G45)</f>
        <v>1250.6357483058603</v>
      </c>
      <c r="I45" s="114">
        <v>296.12381915711251</v>
      </c>
      <c r="J45" s="114">
        <v>425.41327614979417</v>
      </c>
      <c r="K45" s="114">
        <v>395.17890385228577</v>
      </c>
      <c r="L45" s="114">
        <v>365.0473526746905</v>
      </c>
      <c r="M45" s="115">
        <f>SUM(I45:L45)</f>
        <v>1481.763351833883</v>
      </c>
      <c r="N45" s="114">
        <v>543.76274956812108</v>
      </c>
      <c r="O45" s="114">
        <v>532.29097507553024</v>
      </c>
      <c r="P45" s="114">
        <v>393.89959315703038</v>
      </c>
      <c r="Q45" s="114">
        <v>326.00371910384428</v>
      </c>
      <c r="R45" s="116">
        <f>SUM(N45:Q45)</f>
        <v>1795.9570369045261</v>
      </c>
      <c r="S45" s="114">
        <v>381.69367945330521</v>
      </c>
      <c r="T45" s="114">
        <v>220.643911566963</v>
      </c>
      <c r="U45" s="114">
        <v>44.808956471779524</v>
      </c>
      <c r="V45" s="114">
        <v>321.19388534327237</v>
      </c>
      <c r="W45" s="116">
        <f>SUM(S45:V45)</f>
        <v>968.34043283532014</v>
      </c>
    </row>
    <row r="46" spans="1:24" ht="4.5" customHeight="1" x14ac:dyDescent="0.35">
      <c r="A46" s="57"/>
      <c r="B46" s="58"/>
      <c r="C46" s="58"/>
      <c r="D46" s="30"/>
      <c r="E46" s="30"/>
      <c r="F46" s="30"/>
      <c r="G46" s="30"/>
      <c r="H46" s="59"/>
      <c r="I46" s="30"/>
      <c r="J46" s="30"/>
      <c r="K46" s="30"/>
      <c r="L46" s="30"/>
      <c r="M46" s="59"/>
      <c r="N46" s="30"/>
      <c r="O46" s="30"/>
      <c r="P46" s="30"/>
      <c r="Q46" s="30"/>
      <c r="R46" s="65"/>
      <c r="S46" s="30"/>
      <c r="T46" s="30"/>
      <c r="U46" s="30"/>
      <c r="V46" s="30"/>
      <c r="W46" s="65"/>
    </row>
    <row r="47" spans="1:24" x14ac:dyDescent="0.35">
      <c r="A47" s="57" t="s">
        <v>46</v>
      </c>
      <c r="B47" s="58"/>
      <c r="C47" s="58"/>
      <c r="D47" s="68">
        <v>622.2388601065345</v>
      </c>
      <c r="E47" s="68">
        <v>633.89021896796089</v>
      </c>
      <c r="F47" s="68">
        <v>980.30523011895025</v>
      </c>
      <c r="G47" s="68">
        <v>573.52991860598922</v>
      </c>
      <c r="H47" s="74">
        <f>SUM(D47:G47)</f>
        <v>2809.9642277994349</v>
      </c>
      <c r="I47" s="68">
        <v>443.56423944662185</v>
      </c>
      <c r="J47" s="68">
        <v>1030.0998843193788</v>
      </c>
      <c r="K47" s="68">
        <v>1118.9045966109989</v>
      </c>
      <c r="L47" s="68">
        <v>1247.137590949505</v>
      </c>
      <c r="M47" s="74">
        <f>SUM(I47:L47)</f>
        <v>3839.7063113265044</v>
      </c>
      <c r="N47" s="68">
        <v>1284.2223928196927</v>
      </c>
      <c r="O47" s="68">
        <v>940.85048776202984</v>
      </c>
      <c r="P47" s="68">
        <v>775.37706965831376</v>
      </c>
      <c r="Q47" s="68">
        <v>1031.2446281629964</v>
      </c>
      <c r="R47" s="75">
        <f>SUM(N47:Q47)</f>
        <v>4031.6945784030327</v>
      </c>
      <c r="S47" s="68">
        <v>614.37785929731672</v>
      </c>
      <c r="T47" s="68">
        <v>525.63411918958559</v>
      </c>
      <c r="U47" s="68">
        <v>707.53831421834707</v>
      </c>
      <c r="V47" s="68">
        <v>981.93289605696236</v>
      </c>
      <c r="W47" s="75">
        <f>SUM(S47:V47)</f>
        <v>2829.4831887622117</v>
      </c>
    </row>
    <row r="48" spans="1:24" x14ac:dyDescent="0.35">
      <c r="A48" s="57" t="s">
        <v>47</v>
      </c>
      <c r="B48" s="58"/>
      <c r="C48" s="58"/>
      <c r="D48" s="68">
        <v>377.42</v>
      </c>
      <c r="E48" s="68">
        <v>278.03000000000003</v>
      </c>
      <c r="F48" s="68">
        <v>361.94999999999993</v>
      </c>
      <c r="G48" s="68">
        <v>346.23000000000013</v>
      </c>
      <c r="H48" s="74">
        <f>SUM(D48:G48)</f>
        <v>1363.63</v>
      </c>
      <c r="I48" s="68">
        <v>341.06</v>
      </c>
      <c r="J48" s="68">
        <v>363.36999999999995</v>
      </c>
      <c r="K48" s="68">
        <v>452.38</v>
      </c>
      <c r="L48" s="68">
        <v>499.62921610132253</v>
      </c>
      <c r="M48" s="74">
        <f>SUM(I48:L48)</f>
        <v>1656.4392161013225</v>
      </c>
      <c r="N48" s="68">
        <v>329.09742661777665</v>
      </c>
      <c r="O48" s="68">
        <v>323.74257338222338</v>
      </c>
      <c r="P48" s="68">
        <v>439.92999999999995</v>
      </c>
      <c r="Q48" s="68">
        <v>400.37000000000012</v>
      </c>
      <c r="R48" s="75">
        <f>SUM(N48:Q48)</f>
        <v>1493.14</v>
      </c>
      <c r="S48" s="68">
        <v>430.60448292583783</v>
      </c>
      <c r="T48" s="68">
        <v>586.68875442431033</v>
      </c>
      <c r="U48" s="68">
        <v>630.1367626498519</v>
      </c>
      <c r="V48" s="68">
        <v>434.90867255498256</v>
      </c>
      <c r="W48" s="75">
        <f>SUM(S48:V48)</f>
        <v>2082.3386725549826</v>
      </c>
    </row>
    <row r="49" spans="1:23" x14ac:dyDescent="0.35">
      <c r="A49" s="57" t="s">
        <v>48</v>
      </c>
      <c r="B49" s="58"/>
      <c r="C49" s="58"/>
      <c r="D49" s="64">
        <f>D47-D48</f>
        <v>244.81886010653449</v>
      </c>
      <c r="E49" s="64">
        <f t="shared" ref="E49:Q49" si="65">E47-E48</f>
        <v>355.86021896796086</v>
      </c>
      <c r="F49" s="64">
        <f t="shared" si="65"/>
        <v>618.35523011895032</v>
      </c>
      <c r="G49" s="64">
        <f t="shared" si="65"/>
        <v>227.29991860598909</v>
      </c>
      <c r="H49" s="74">
        <f>H47-H48</f>
        <v>1446.3342277994348</v>
      </c>
      <c r="I49" s="64">
        <f t="shared" si="65"/>
        <v>102.50423944662185</v>
      </c>
      <c r="J49" s="64">
        <f t="shared" si="65"/>
        <v>666.72988431937893</v>
      </c>
      <c r="K49" s="64">
        <f t="shared" si="65"/>
        <v>666.52459661099886</v>
      </c>
      <c r="L49" s="64">
        <f t="shared" si="65"/>
        <v>747.50837484818248</v>
      </c>
      <c r="M49" s="74">
        <f>M47-M48</f>
        <v>2183.2670952251819</v>
      </c>
      <c r="N49" s="64">
        <f t="shared" si="65"/>
        <v>955.1249662019161</v>
      </c>
      <c r="O49" s="64">
        <f t="shared" si="65"/>
        <v>617.10791437980652</v>
      </c>
      <c r="P49" s="64">
        <f t="shared" si="65"/>
        <v>335.44706965831381</v>
      </c>
      <c r="Q49" s="64">
        <f t="shared" si="65"/>
        <v>630.87462816299626</v>
      </c>
      <c r="R49" s="75">
        <f t="shared" ref="R49:V49" si="66">R47-R48</f>
        <v>2538.5545784030328</v>
      </c>
      <c r="S49" s="64">
        <f t="shared" si="66"/>
        <v>183.77337637147889</v>
      </c>
      <c r="T49" s="64">
        <f t="shared" si="66"/>
        <v>-61.054635234724742</v>
      </c>
      <c r="U49" s="64">
        <f t="shared" si="66"/>
        <v>77.401551568495165</v>
      </c>
      <c r="V49" s="64">
        <f t="shared" si="66"/>
        <v>547.0242235019798</v>
      </c>
      <c r="W49" s="75">
        <f>W47-W48</f>
        <v>747.14451620722912</v>
      </c>
    </row>
    <row r="50" spans="1:23" x14ac:dyDescent="0.35">
      <c r="H50" s="60"/>
      <c r="M50" s="60"/>
      <c r="R50" s="60"/>
      <c r="W50" s="60"/>
    </row>
    <row r="51" spans="1:23" x14ac:dyDescent="0.35">
      <c r="N51" s="63"/>
      <c r="O51" s="63"/>
      <c r="P51" s="63"/>
      <c r="Q51" s="63"/>
      <c r="S51" s="63"/>
      <c r="T51" s="63"/>
    </row>
    <row r="52" spans="1:23" x14ac:dyDescent="0.35">
      <c r="A52" s="50"/>
      <c r="N52" s="63"/>
      <c r="O52" s="63"/>
      <c r="P52" s="63"/>
      <c r="Q52" s="63"/>
      <c r="S52" s="63"/>
      <c r="T52" s="63"/>
    </row>
    <row r="53" spans="1:23" x14ac:dyDescent="0.35">
      <c r="N53" s="63"/>
      <c r="O53" s="63"/>
      <c r="P53" s="63"/>
      <c r="Q53" s="63"/>
      <c r="S53" s="63"/>
      <c r="T53" s="63"/>
    </row>
  </sheetData>
  <hyperlinks>
    <hyperlink ref="B1" location="Index!A1" display="Index" xr:uid="{702CC61C-9690-4801-8AA9-2763D20AD755}"/>
  </hyperlinks>
  <pageMargins left="0.7" right="0.7" top="0.75" bottom="0.75" header="0.3" footer="0.3"/>
  <pageSetup paperSize="9" orientation="portrait" r:id="rId1"/>
  <headerFooter>
    <oddFooter>&amp;L_x000D_&amp;1#&amp;"Calibri"&amp;10&amp;K000000 Tata Communications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X50"/>
  <sheetViews>
    <sheetView showGridLines="0" zoomScale="90" zoomScaleNormal="90" workbookViewId="0">
      <pane xSplit="2" ySplit="4" topLeftCell="Q38" activePane="bottomRight" state="frozen"/>
      <selection activeCell="I14" sqref="I14"/>
      <selection pane="topRight" activeCell="I14" sqref="I14"/>
      <selection pane="bottomLeft" activeCell="I14" sqref="I14"/>
      <selection pane="bottomRight" activeCell="W4" sqref="W4"/>
    </sheetView>
  </sheetViews>
  <sheetFormatPr defaultColWidth="9.1796875" defaultRowHeight="14.5" outlineLevelRow="2" outlineLevelCol="1" x14ac:dyDescent="0.35"/>
  <cols>
    <col min="1" max="1" width="41.26953125" customWidth="1"/>
    <col min="2" max="2" width="7.5429687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2" width="9.1796875" style="15" outlineLevel="1"/>
    <col min="23" max="23" width="9.1796875" style="16"/>
  </cols>
  <sheetData>
    <row r="1" spans="1:24" ht="18.5" x14ac:dyDescent="0.45">
      <c r="A1" s="13" t="s">
        <v>3</v>
      </c>
      <c r="B1" s="69" t="s">
        <v>4</v>
      </c>
      <c r="C1" s="52"/>
    </row>
    <row r="2" spans="1:24" ht="15.5" x14ac:dyDescent="0.35">
      <c r="A2" s="8" t="s">
        <v>178</v>
      </c>
      <c r="B2" s="8"/>
      <c r="C2" s="8"/>
    </row>
    <row r="3" spans="1:24" s="55" customFormat="1" ht="15.5" x14ac:dyDescent="0.35">
      <c r="A3" s="53"/>
      <c r="B3" s="53"/>
      <c r="C3" s="53"/>
      <c r="D3" s="27"/>
      <c r="E3" s="27"/>
      <c r="F3" s="27"/>
      <c r="G3" s="27"/>
      <c r="H3" s="54"/>
      <c r="I3" s="27"/>
      <c r="J3" s="27"/>
      <c r="K3" s="27"/>
      <c r="L3" s="27"/>
      <c r="M3" s="54"/>
      <c r="N3" s="27"/>
      <c r="O3" s="27"/>
      <c r="P3" s="27"/>
      <c r="Q3" s="27"/>
      <c r="R3" s="54"/>
      <c r="S3" s="27"/>
      <c r="T3" s="27"/>
      <c r="U3" s="27"/>
      <c r="V3" s="27"/>
      <c r="W3" s="54"/>
    </row>
    <row r="4" spans="1:24"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c r="V4" s="21">
        <v>45382</v>
      </c>
      <c r="W4" s="22" t="s">
        <v>203</v>
      </c>
      <c r="X4"/>
    </row>
    <row r="5" spans="1:24" s="34" customFormat="1" ht="15" customHeight="1" x14ac:dyDescent="0.35">
      <c r="A5" s="56"/>
      <c r="B5" s="19"/>
      <c r="C5" s="19"/>
      <c r="D5" s="24"/>
      <c r="E5" s="24"/>
      <c r="F5" s="24"/>
      <c r="G5" s="24"/>
      <c r="H5" s="25"/>
      <c r="I5" s="24"/>
      <c r="J5" s="24"/>
      <c r="K5" s="24"/>
      <c r="L5" s="24"/>
      <c r="M5" s="25"/>
      <c r="N5" s="24"/>
      <c r="O5" s="24"/>
      <c r="P5" s="24"/>
      <c r="Q5" s="24"/>
      <c r="R5" s="25"/>
      <c r="S5" s="24"/>
      <c r="T5" s="24"/>
      <c r="U5" s="24"/>
      <c r="V5" s="24"/>
      <c r="W5" s="25"/>
      <c r="X5"/>
    </row>
    <row r="6" spans="1:24" x14ac:dyDescent="0.35">
      <c r="A6" s="57" t="s">
        <v>35</v>
      </c>
      <c r="B6" s="58"/>
      <c r="C6" s="58"/>
      <c r="D6" s="68">
        <f>SUM(D7:D9)</f>
        <v>4402.9386757223147</v>
      </c>
      <c r="E6" s="68">
        <f t="shared" ref="E6:R6" si="0">SUM(E7:E9)</f>
        <v>4401.0770599315601</v>
      </c>
      <c r="F6" s="68">
        <f t="shared" si="0"/>
        <v>4222.8391315988638</v>
      </c>
      <c r="G6" s="68">
        <f t="shared" si="0"/>
        <v>4073.2492966404693</v>
      </c>
      <c r="H6" s="74">
        <f t="shared" si="0"/>
        <v>17100.104163893207</v>
      </c>
      <c r="I6" s="68">
        <f t="shared" si="0"/>
        <v>4102.7895864229822</v>
      </c>
      <c r="J6" s="68">
        <f t="shared" si="0"/>
        <v>4174.0216944030171</v>
      </c>
      <c r="K6" s="68">
        <f t="shared" si="0"/>
        <v>4184.8844854629988</v>
      </c>
      <c r="L6" s="68">
        <f t="shared" si="0"/>
        <v>4263.0365853610001</v>
      </c>
      <c r="M6" s="74">
        <f t="shared" si="0"/>
        <v>16724.732351649996</v>
      </c>
      <c r="N6" s="68">
        <f t="shared" si="0"/>
        <v>4310.5234916639847</v>
      </c>
      <c r="O6" s="68">
        <f t="shared" si="0"/>
        <v>4430.7379621741056</v>
      </c>
      <c r="P6" s="68">
        <f t="shared" si="0"/>
        <v>4528.3377572484706</v>
      </c>
      <c r="Q6" s="68">
        <f t="shared" si="0"/>
        <v>4568.6624156403814</v>
      </c>
      <c r="R6" s="75">
        <f t="shared" si="0"/>
        <v>17838.261626726944</v>
      </c>
      <c r="S6" s="68">
        <f>SUM(S7:S9)</f>
        <v>4674.5703623139616</v>
      </c>
      <c r="T6" s="68">
        <f>SUM(T7:T9)</f>
        <v>4718.1767058531323</v>
      </c>
      <c r="U6" s="68">
        <f>SUM(U7:U9)</f>
        <v>4719.8783304357421</v>
      </c>
      <c r="V6" s="68">
        <f>SUM(V7:V9)</f>
        <v>4742.8210307688723</v>
      </c>
      <c r="W6" s="75">
        <f t="shared" ref="W6" si="1">SUM(W7:W9)</f>
        <v>18855.44642937171</v>
      </c>
    </row>
    <row r="7" spans="1:24" outlineLevel="1" x14ac:dyDescent="0.35">
      <c r="A7" s="79" t="s">
        <v>12</v>
      </c>
      <c r="B7" s="58"/>
      <c r="C7" s="58"/>
      <c r="D7" s="68">
        <v>799.3215459960818</v>
      </c>
      <c r="E7" s="68">
        <v>758.91586283129402</v>
      </c>
      <c r="F7" s="68">
        <v>674.26225365173946</v>
      </c>
      <c r="G7" s="68">
        <v>558.27369386824932</v>
      </c>
      <c r="H7" s="74">
        <f t="shared" ref="H7:H13" si="2">SUM(D7:G7)</f>
        <v>2790.7733563473648</v>
      </c>
      <c r="I7" s="68">
        <v>589.17622886923664</v>
      </c>
      <c r="J7" s="68">
        <v>606.04179264676316</v>
      </c>
      <c r="K7" s="68">
        <v>554.21004600400022</v>
      </c>
      <c r="L7" s="68">
        <v>536.9298782799998</v>
      </c>
      <c r="M7" s="74">
        <f t="shared" ref="M7:M13" si="3">SUM(I7:L7)</f>
        <v>2286.3579457999995</v>
      </c>
      <c r="N7" s="68">
        <v>561.3986103494002</v>
      </c>
      <c r="O7" s="68">
        <v>524.48674584231992</v>
      </c>
      <c r="P7" s="68">
        <v>505.8397343761348</v>
      </c>
      <c r="Q7" s="68">
        <v>462.4322790940945</v>
      </c>
      <c r="R7" s="75">
        <f t="shared" ref="R7:R13" si="4">SUM(N7:Q7)</f>
        <v>2054.1573696619494</v>
      </c>
      <c r="S7" s="68">
        <v>418.28964757917703</v>
      </c>
      <c r="T7" s="68">
        <v>428.68443608145134</v>
      </c>
      <c r="U7" s="68">
        <v>423.13022082385885</v>
      </c>
      <c r="V7" s="68">
        <v>428.95516888475112</v>
      </c>
      <c r="W7" s="75">
        <f t="shared" ref="W7:W13" si="5">SUM(S7:V7)</f>
        <v>1699.0594733692385</v>
      </c>
    </row>
    <row r="8" spans="1:24" outlineLevel="1" x14ac:dyDescent="0.35">
      <c r="A8" s="79" t="s">
        <v>14</v>
      </c>
      <c r="B8" s="58"/>
      <c r="C8" s="58"/>
      <c r="D8" s="68">
        <v>3175.5664525169823</v>
      </c>
      <c r="E8" s="68">
        <v>3209.9263995635201</v>
      </c>
      <c r="F8" s="68">
        <v>3126.2873639359213</v>
      </c>
      <c r="G8" s="68">
        <v>3087.5000995586124</v>
      </c>
      <c r="H8" s="74">
        <f t="shared" si="2"/>
        <v>12599.280315575037</v>
      </c>
      <c r="I8" s="68">
        <v>3104.4866956704727</v>
      </c>
      <c r="J8" s="68">
        <v>3139.9094011815268</v>
      </c>
      <c r="K8" s="68">
        <v>3233.021387500999</v>
      </c>
      <c r="L8" s="68">
        <v>3301.419856647</v>
      </c>
      <c r="M8" s="74">
        <f t="shared" si="3"/>
        <v>12778.837340999999</v>
      </c>
      <c r="N8" s="68">
        <v>3339.7029950199499</v>
      </c>
      <c r="O8" s="68">
        <v>3492.6139644888631</v>
      </c>
      <c r="P8" s="68">
        <v>3592.8898516127165</v>
      </c>
      <c r="Q8" s="68">
        <v>3670.3010256094858</v>
      </c>
      <c r="R8" s="75">
        <f t="shared" si="4"/>
        <v>14095.507836731016</v>
      </c>
      <c r="S8" s="68">
        <v>3815.342430495406</v>
      </c>
      <c r="T8" s="68">
        <v>3840.1896413277532</v>
      </c>
      <c r="U8" s="68">
        <v>3831.1024870084093</v>
      </c>
      <c r="V8" s="68">
        <v>3844.9399242226641</v>
      </c>
      <c r="W8" s="75">
        <f t="shared" si="5"/>
        <v>15331.574483054233</v>
      </c>
    </row>
    <row r="9" spans="1:24" outlineLevel="1" x14ac:dyDescent="0.35">
      <c r="A9" s="79" t="s">
        <v>63</v>
      </c>
      <c r="B9" s="58"/>
      <c r="C9" s="58"/>
      <c r="D9" s="68">
        <f t="shared" ref="D9:U9" si="6">SUM(D10:D13)</f>
        <v>428.05067720925001</v>
      </c>
      <c r="E9" s="68">
        <f t="shared" si="6"/>
        <v>432.2347975367461</v>
      </c>
      <c r="F9" s="68">
        <f t="shared" si="6"/>
        <v>422.28951401120344</v>
      </c>
      <c r="G9" s="68">
        <f t="shared" si="6"/>
        <v>427.47550321360774</v>
      </c>
      <c r="H9" s="74">
        <f t="shared" si="6"/>
        <v>1710.0504919708071</v>
      </c>
      <c r="I9" s="68">
        <f t="shared" si="6"/>
        <v>409.12666188327267</v>
      </c>
      <c r="J9" s="68">
        <f t="shared" si="6"/>
        <v>428.0705005747273</v>
      </c>
      <c r="K9" s="68">
        <f t="shared" si="6"/>
        <v>397.65305195799999</v>
      </c>
      <c r="L9" s="68">
        <f t="shared" si="6"/>
        <v>424.68685043400001</v>
      </c>
      <c r="M9" s="74">
        <f t="shared" si="6"/>
        <v>1659.53706485</v>
      </c>
      <c r="N9" s="68">
        <f t="shared" si="6"/>
        <v>409.42188629463482</v>
      </c>
      <c r="O9" s="68">
        <f t="shared" si="6"/>
        <v>413.63725184292224</v>
      </c>
      <c r="P9" s="68">
        <f t="shared" si="6"/>
        <v>429.60817125961938</v>
      </c>
      <c r="Q9" s="68">
        <f t="shared" si="6"/>
        <v>435.92911093680152</v>
      </c>
      <c r="R9" s="74">
        <f t="shared" si="6"/>
        <v>1688.5964203339781</v>
      </c>
      <c r="S9" s="68">
        <f t="shared" si="6"/>
        <v>440.93828423937856</v>
      </c>
      <c r="T9" s="68">
        <f t="shared" si="6"/>
        <v>449.30262844392735</v>
      </c>
      <c r="U9" s="68">
        <f t="shared" si="6"/>
        <v>465.64562260347395</v>
      </c>
      <c r="V9" s="68">
        <f t="shared" ref="V9:W9" si="7">SUM(V10:V13)</f>
        <v>468.92593766145717</v>
      </c>
      <c r="W9" s="74">
        <f t="shared" si="7"/>
        <v>1824.812472948237</v>
      </c>
    </row>
    <row r="10" spans="1:24" outlineLevel="2" x14ac:dyDescent="0.35">
      <c r="A10" s="67" t="s">
        <v>199</v>
      </c>
      <c r="B10" s="58"/>
      <c r="C10" s="58"/>
      <c r="D10" s="68">
        <v>52.248381496499995</v>
      </c>
      <c r="E10" s="68">
        <v>58.050343887568012</v>
      </c>
      <c r="F10" s="68">
        <v>59.140264675232117</v>
      </c>
      <c r="G10" s="68">
        <v>45.927829452635535</v>
      </c>
      <c r="H10" s="74">
        <f t="shared" si="2"/>
        <v>215.36681951193566</v>
      </c>
      <c r="I10" s="68">
        <v>37.575288126644672</v>
      </c>
      <c r="J10" s="68">
        <v>40.898971463355331</v>
      </c>
      <c r="K10" s="68">
        <v>43.535753709999994</v>
      </c>
      <c r="L10" s="68">
        <v>42.531170949999989</v>
      </c>
      <c r="M10" s="74">
        <f t="shared" si="3"/>
        <v>164.54118424999999</v>
      </c>
      <c r="N10" s="68">
        <v>43.990575258</v>
      </c>
      <c r="O10" s="68">
        <v>45.789361446999997</v>
      </c>
      <c r="P10" s="68">
        <v>49.629171428999982</v>
      </c>
      <c r="Q10" s="68">
        <v>45.949136225000018</v>
      </c>
      <c r="R10" s="75">
        <f t="shared" si="4"/>
        <v>185.358244359</v>
      </c>
      <c r="S10" s="68">
        <v>44.572602382530384</v>
      </c>
      <c r="T10" s="68">
        <v>39.461065118987172</v>
      </c>
      <c r="U10" s="68">
        <v>40.259281645482446</v>
      </c>
      <c r="V10" s="68">
        <v>41.729469687999995</v>
      </c>
      <c r="W10" s="75">
        <f t="shared" si="5"/>
        <v>166.022418835</v>
      </c>
    </row>
    <row r="11" spans="1:24" outlineLevel="2" x14ac:dyDescent="0.35">
      <c r="A11" s="67" t="s">
        <v>200</v>
      </c>
      <c r="B11" s="58"/>
      <c r="C11" s="58"/>
      <c r="D11" s="68">
        <v>332.53189935900002</v>
      </c>
      <c r="E11" s="68">
        <v>332.78539878930371</v>
      </c>
      <c r="F11" s="68">
        <v>321.64720040417183</v>
      </c>
      <c r="G11" s="68">
        <v>341.26958476511641</v>
      </c>
      <c r="H11" s="74">
        <f t="shared" si="2"/>
        <v>1328.234083317592</v>
      </c>
      <c r="I11" s="68">
        <v>330.25407266428198</v>
      </c>
      <c r="J11" s="68">
        <v>335.17114595971799</v>
      </c>
      <c r="K11" s="68">
        <v>312.661878559</v>
      </c>
      <c r="L11" s="68">
        <v>333.67398466700001</v>
      </c>
      <c r="M11" s="74">
        <f t="shared" si="3"/>
        <v>1311.76108185</v>
      </c>
      <c r="N11" s="68">
        <v>317.03856098260343</v>
      </c>
      <c r="O11" s="68">
        <v>321.50294018077562</v>
      </c>
      <c r="P11" s="68">
        <v>333.2829391438994</v>
      </c>
      <c r="Q11" s="68">
        <v>342.42691501120146</v>
      </c>
      <c r="R11" s="75">
        <f t="shared" si="4"/>
        <v>1314.2513553184799</v>
      </c>
      <c r="S11" s="68">
        <v>340.25304657964818</v>
      </c>
      <c r="T11" s="68">
        <v>353.94936639255684</v>
      </c>
      <c r="U11" s="68">
        <v>368.90375857195147</v>
      </c>
      <c r="V11" s="68">
        <v>370.38329243649719</v>
      </c>
      <c r="W11" s="75">
        <f t="shared" si="5"/>
        <v>1433.4894639806537</v>
      </c>
    </row>
    <row r="12" spans="1:24" outlineLevel="2" x14ac:dyDescent="0.35">
      <c r="A12" s="67" t="s">
        <v>198</v>
      </c>
      <c r="B12" s="58"/>
      <c r="C12" s="58"/>
      <c r="D12" s="68"/>
      <c r="E12" s="68"/>
      <c r="F12" s="68"/>
      <c r="G12" s="68"/>
      <c r="H12" s="74"/>
      <c r="I12" s="68"/>
      <c r="J12" s="68"/>
      <c r="K12" s="68"/>
      <c r="L12" s="68"/>
      <c r="M12" s="74"/>
      <c r="N12" s="68"/>
      <c r="O12" s="68"/>
      <c r="P12" s="68"/>
      <c r="Q12" s="68"/>
      <c r="R12" s="75"/>
      <c r="S12" s="68"/>
      <c r="T12" s="68"/>
      <c r="U12" s="68"/>
      <c r="V12" s="68"/>
      <c r="W12" s="75"/>
    </row>
    <row r="13" spans="1:24" outlineLevel="2" x14ac:dyDescent="0.35">
      <c r="A13" s="67" t="s">
        <v>50</v>
      </c>
      <c r="B13" s="58"/>
      <c r="C13" s="58"/>
      <c r="D13" s="68">
        <v>43.270396353749994</v>
      </c>
      <c r="E13" s="68">
        <v>41.399054859874333</v>
      </c>
      <c r="F13" s="68">
        <v>41.502048931799465</v>
      </c>
      <c r="G13" s="68">
        <v>40.278088995855782</v>
      </c>
      <c r="H13" s="74">
        <f t="shared" si="2"/>
        <v>166.44958914127957</v>
      </c>
      <c r="I13" s="68">
        <v>41.297301092346004</v>
      </c>
      <c r="J13" s="68">
        <v>52.000383151653992</v>
      </c>
      <c r="K13" s="68">
        <v>41.45541968900001</v>
      </c>
      <c r="L13" s="68">
        <v>48.481694817000005</v>
      </c>
      <c r="M13" s="74">
        <f t="shared" si="3"/>
        <v>183.23479875000001</v>
      </c>
      <c r="N13" s="68">
        <v>48.392750054031403</v>
      </c>
      <c r="O13" s="68">
        <v>46.34495021514666</v>
      </c>
      <c r="P13" s="68">
        <v>46.696060686720003</v>
      </c>
      <c r="Q13" s="68">
        <v>47.553059700600045</v>
      </c>
      <c r="R13" s="75">
        <f t="shared" si="4"/>
        <v>188.98682065649811</v>
      </c>
      <c r="S13" s="68">
        <v>56.112635277199999</v>
      </c>
      <c r="T13" s="68">
        <v>55.892196932383328</v>
      </c>
      <c r="U13" s="68">
        <v>56.482582386040008</v>
      </c>
      <c r="V13" s="68">
        <v>56.813175536959989</v>
      </c>
      <c r="W13" s="75">
        <f t="shared" si="5"/>
        <v>225.30059013258332</v>
      </c>
    </row>
    <row r="14" spans="1:24" x14ac:dyDescent="0.35">
      <c r="A14" s="57" t="s">
        <v>36</v>
      </c>
      <c r="B14" s="58"/>
      <c r="C14" s="58"/>
      <c r="D14" s="68">
        <f>SUM(D15:D17)</f>
        <v>2449.3693999915909</v>
      </c>
      <c r="E14" s="68">
        <f t="shared" ref="E14:R14" si="8">SUM(E15:E17)</f>
        <v>2523.4393880072348</v>
      </c>
      <c r="F14" s="68">
        <f t="shared" si="8"/>
        <v>2472.6290089013096</v>
      </c>
      <c r="G14" s="68">
        <f t="shared" si="8"/>
        <v>2473.7369174602468</v>
      </c>
      <c r="H14" s="74">
        <f t="shared" si="8"/>
        <v>9919.1747143603825</v>
      </c>
      <c r="I14" s="68">
        <f t="shared" si="8"/>
        <v>2362.2910126537495</v>
      </c>
      <c r="J14" s="68">
        <f t="shared" si="8"/>
        <v>2425.6033802491406</v>
      </c>
      <c r="K14" s="68">
        <f t="shared" si="8"/>
        <v>2504.9232536712689</v>
      </c>
      <c r="L14" s="68">
        <f t="shared" si="8"/>
        <v>2578.784126462629</v>
      </c>
      <c r="M14" s="74">
        <f t="shared" si="8"/>
        <v>9871.6017730367876</v>
      </c>
      <c r="N14" s="68">
        <f t="shared" si="8"/>
        <v>2618.9034840051813</v>
      </c>
      <c r="O14" s="68">
        <f t="shared" si="8"/>
        <v>2712.192425759124</v>
      </c>
      <c r="P14" s="68">
        <f t="shared" si="8"/>
        <v>2756.6541853483614</v>
      </c>
      <c r="Q14" s="68">
        <f t="shared" si="8"/>
        <v>2829.0159096402767</v>
      </c>
      <c r="R14" s="75">
        <f t="shared" si="8"/>
        <v>10916.766004752944</v>
      </c>
      <c r="S14" s="68">
        <f t="shared" ref="S14:T14" si="9">SUM(S15:S17)</f>
        <v>2870.1933971917019</v>
      </c>
      <c r="T14" s="68">
        <f t="shared" si="9"/>
        <v>2834.9739167482189</v>
      </c>
      <c r="U14" s="68">
        <f t="shared" ref="U14:W14" si="10">SUM(U15:U17)</f>
        <v>2846.950155699165</v>
      </c>
      <c r="V14" s="68">
        <f t="shared" si="10"/>
        <v>2917.1575023373548</v>
      </c>
      <c r="W14" s="75">
        <f t="shared" si="10"/>
        <v>11469.274971976442</v>
      </c>
    </row>
    <row r="15" spans="1:24" outlineLevel="1" x14ac:dyDescent="0.35">
      <c r="A15" s="79" t="s">
        <v>12</v>
      </c>
      <c r="B15" s="58"/>
      <c r="C15" s="58"/>
      <c r="D15" s="68">
        <v>128.2901596234156</v>
      </c>
      <c r="E15" s="68">
        <v>129.4328531048003</v>
      </c>
      <c r="F15" s="68">
        <v>78.094864100929087</v>
      </c>
      <c r="G15" s="68">
        <v>92.452910754445952</v>
      </c>
      <c r="H15" s="74">
        <f t="shared" ref="H15:H21" si="11">SUM(D15:G15)</f>
        <v>428.27078758359096</v>
      </c>
      <c r="I15" s="68">
        <v>85.074169021018662</v>
      </c>
      <c r="J15" s="68">
        <v>99.898837562981228</v>
      </c>
      <c r="K15" s="68">
        <v>89.379489603000053</v>
      </c>
      <c r="L15" s="68">
        <v>106.71839356299984</v>
      </c>
      <c r="M15" s="74">
        <f t="shared" ref="M15:M21" si="12">SUM(I15:L15)</f>
        <v>381.07088974999976</v>
      </c>
      <c r="N15" s="68">
        <v>105.15643724604871</v>
      </c>
      <c r="O15" s="68">
        <v>145.69793405087626</v>
      </c>
      <c r="P15" s="68">
        <v>138.50016516874598</v>
      </c>
      <c r="Q15" s="68">
        <v>121.70904857730478</v>
      </c>
      <c r="R15" s="74">
        <f t="shared" ref="R15:R21" si="13">SUM(N15:Q15)</f>
        <v>511.06358504297572</v>
      </c>
      <c r="S15" s="68">
        <v>113.82367026265699</v>
      </c>
      <c r="T15" s="68">
        <v>111.36243466511716</v>
      </c>
      <c r="U15" s="68">
        <v>103.1088368384833</v>
      </c>
      <c r="V15" s="68">
        <v>99.08419794506392</v>
      </c>
      <c r="W15" s="74">
        <f t="shared" ref="W15:W21" si="14">SUM(S15:V15)</f>
        <v>427.37913971132139</v>
      </c>
    </row>
    <row r="16" spans="1:24" outlineLevel="1" x14ac:dyDescent="0.35">
      <c r="A16" s="79" t="s">
        <v>14</v>
      </c>
      <c r="B16" s="58"/>
      <c r="C16" s="58"/>
      <c r="D16" s="68">
        <v>2218.2714194834161</v>
      </c>
      <c r="E16" s="68">
        <v>2308.8368069115386</v>
      </c>
      <c r="F16" s="68">
        <v>2299.8420414209527</v>
      </c>
      <c r="G16" s="68">
        <v>2254.181468085495</v>
      </c>
      <c r="H16" s="74">
        <f t="shared" si="11"/>
        <v>9081.1317359014029</v>
      </c>
      <c r="I16" s="68">
        <v>2192.7514176005834</v>
      </c>
      <c r="J16" s="68">
        <v>2240.1969998723071</v>
      </c>
      <c r="K16" s="68">
        <v>2335.1063669742689</v>
      </c>
      <c r="L16" s="68">
        <v>2350.3641246396296</v>
      </c>
      <c r="M16" s="74">
        <f t="shared" si="12"/>
        <v>9118.4189090867894</v>
      </c>
      <c r="N16" s="68">
        <v>2405.0518516426</v>
      </c>
      <c r="O16" s="68">
        <v>2468.4704031422038</v>
      </c>
      <c r="P16" s="68">
        <v>2503.6117912608747</v>
      </c>
      <c r="Q16" s="68">
        <v>2575.4143617003829</v>
      </c>
      <c r="R16" s="74">
        <f t="shared" si="13"/>
        <v>9952.5484077460624</v>
      </c>
      <c r="S16" s="68">
        <v>2648.7070323295902</v>
      </c>
      <c r="T16" s="68">
        <v>2606.6088734561718</v>
      </c>
      <c r="U16" s="68">
        <v>2627.3694351266336</v>
      </c>
      <c r="V16" s="68">
        <v>2654.7883351204914</v>
      </c>
      <c r="W16" s="74">
        <f t="shared" si="14"/>
        <v>10537.473676032887</v>
      </c>
    </row>
    <row r="17" spans="1:24" outlineLevel="1" x14ac:dyDescent="0.35">
      <c r="A17" s="79" t="s">
        <v>63</v>
      </c>
      <c r="B17" s="58"/>
      <c r="C17" s="58"/>
      <c r="D17" s="68">
        <f>SUM(D18:D21)</f>
        <v>102.80782088475905</v>
      </c>
      <c r="E17" s="68">
        <f t="shared" ref="E17:R17" si="15">SUM(E18:E21)</f>
        <v>85.169727990895609</v>
      </c>
      <c r="F17" s="68">
        <f t="shared" si="15"/>
        <v>94.692103379427977</v>
      </c>
      <c r="G17" s="68">
        <f t="shared" si="15"/>
        <v>127.10253862030586</v>
      </c>
      <c r="H17" s="74">
        <f t="shared" si="15"/>
        <v>409.7721908753885</v>
      </c>
      <c r="I17" s="68">
        <f t="shared" si="15"/>
        <v>84.46542603214732</v>
      </c>
      <c r="J17" s="68">
        <f t="shared" si="15"/>
        <v>85.507542813852609</v>
      </c>
      <c r="K17" s="68">
        <f t="shared" si="15"/>
        <v>80.437397094000119</v>
      </c>
      <c r="L17" s="68">
        <f t="shared" si="15"/>
        <v>121.70160825999984</v>
      </c>
      <c r="M17" s="74">
        <f t="shared" si="15"/>
        <v>372.11197419999985</v>
      </c>
      <c r="N17" s="68">
        <f t="shared" si="15"/>
        <v>108.69519511653237</v>
      </c>
      <c r="O17" s="68">
        <f t="shared" si="15"/>
        <v>98.024088566043673</v>
      </c>
      <c r="P17" s="68">
        <f t="shared" si="15"/>
        <v>114.54222891874107</v>
      </c>
      <c r="Q17" s="68">
        <f t="shared" si="15"/>
        <v>131.89249936258918</v>
      </c>
      <c r="R17" s="74">
        <f t="shared" si="15"/>
        <v>453.15401196390633</v>
      </c>
      <c r="S17" s="68">
        <f>SUM(S18:S21)</f>
        <v>107.66269459945492</v>
      </c>
      <c r="T17" s="68">
        <f t="shared" ref="T17" si="16">SUM(T18:T21)</f>
        <v>117.00260862693013</v>
      </c>
      <c r="U17" s="68">
        <f t="shared" ref="U17:W17" si="17">SUM(U18:U21)</f>
        <v>116.47188373404782</v>
      </c>
      <c r="V17" s="68">
        <f t="shared" si="17"/>
        <v>163.28496927179975</v>
      </c>
      <c r="W17" s="74">
        <f t="shared" si="17"/>
        <v>504.42215623223262</v>
      </c>
    </row>
    <row r="18" spans="1:24" outlineLevel="2" x14ac:dyDescent="0.35">
      <c r="A18" s="67" t="s">
        <v>199</v>
      </c>
      <c r="B18" s="58"/>
      <c r="C18" s="58"/>
      <c r="D18" s="68">
        <v>9.9816893634999886</v>
      </c>
      <c r="E18" s="68">
        <v>7.8658361665680374</v>
      </c>
      <c r="F18" s="68">
        <v>18.008469783232101</v>
      </c>
      <c r="G18" s="68">
        <v>24.022402903635509</v>
      </c>
      <c r="H18" s="74">
        <f t="shared" si="11"/>
        <v>59.878398216935636</v>
      </c>
      <c r="I18" s="68">
        <v>14.621426696968001</v>
      </c>
      <c r="J18" s="68">
        <v>14.018078839032007</v>
      </c>
      <c r="K18" s="68">
        <v>13.069999146999997</v>
      </c>
      <c r="L18" s="68">
        <v>12.862885166999988</v>
      </c>
      <c r="M18" s="74">
        <f t="shared" si="12"/>
        <v>54.572389849999993</v>
      </c>
      <c r="N18" s="68">
        <v>10.422418141999998</v>
      </c>
      <c r="O18" s="68">
        <v>11.119391580999988</v>
      </c>
      <c r="P18" s="68">
        <v>14.153814244000031</v>
      </c>
      <c r="Q18" s="68">
        <v>27.669930248000071</v>
      </c>
      <c r="R18" s="74">
        <f t="shared" si="13"/>
        <v>63.365554215000088</v>
      </c>
      <c r="S18" s="68">
        <v>12.286887923530358</v>
      </c>
      <c r="T18" s="68">
        <v>11.260386507987192</v>
      </c>
      <c r="U18" s="68">
        <v>12.983006377482482</v>
      </c>
      <c r="V18" s="68">
        <v>15.370377258000005</v>
      </c>
      <c r="W18" s="74">
        <f t="shared" si="14"/>
        <v>51.900658067000037</v>
      </c>
    </row>
    <row r="19" spans="1:24" outlineLevel="2" x14ac:dyDescent="0.35">
      <c r="A19" s="67" t="s">
        <v>200</v>
      </c>
      <c r="B19" s="58"/>
      <c r="C19" s="58"/>
      <c r="D19" s="68">
        <v>49.559582156759063</v>
      </c>
      <c r="E19" s="68">
        <v>35.904799931314244</v>
      </c>
      <c r="F19" s="68">
        <v>35.181562236519085</v>
      </c>
      <c r="G19" s="68">
        <v>62.802023729392658</v>
      </c>
      <c r="H19" s="74">
        <f t="shared" si="11"/>
        <v>183.44796805398505</v>
      </c>
      <c r="I19" s="68">
        <v>28.546698242833315</v>
      </c>
      <c r="J19" s="68">
        <v>19.489080823166603</v>
      </c>
      <c r="K19" s="68">
        <v>25.997656130000109</v>
      </c>
      <c r="L19" s="68">
        <v>60.442774903999862</v>
      </c>
      <c r="M19" s="74">
        <f t="shared" si="12"/>
        <v>134.47621009999989</v>
      </c>
      <c r="N19" s="68">
        <v>49.901460986172253</v>
      </c>
      <c r="O19" s="68">
        <v>40.702422736225742</v>
      </c>
      <c r="P19" s="68">
        <v>53.773519487461044</v>
      </c>
      <c r="Q19" s="68">
        <v>56.74789881470906</v>
      </c>
      <c r="R19" s="74">
        <f t="shared" si="13"/>
        <v>201.1253020245681</v>
      </c>
      <c r="S19" s="68">
        <v>39.023687554964567</v>
      </c>
      <c r="T19" s="68">
        <v>49.923891712399609</v>
      </c>
      <c r="U19" s="68">
        <v>47.414449690285323</v>
      </c>
      <c r="V19" s="68">
        <v>91.196539441181585</v>
      </c>
      <c r="W19" s="74">
        <f t="shared" si="14"/>
        <v>227.55856839883108</v>
      </c>
    </row>
    <row r="20" spans="1:24" outlineLevel="2" x14ac:dyDescent="0.35">
      <c r="A20" s="67" t="s">
        <v>198</v>
      </c>
      <c r="B20" s="58"/>
      <c r="C20" s="58"/>
      <c r="D20" s="68"/>
      <c r="E20" s="68"/>
      <c r="F20" s="68"/>
      <c r="G20" s="68"/>
      <c r="H20" s="74"/>
      <c r="I20" s="68"/>
      <c r="J20" s="68"/>
      <c r="K20" s="68"/>
      <c r="L20" s="68"/>
      <c r="M20" s="74"/>
      <c r="N20" s="68"/>
      <c r="O20" s="68"/>
      <c r="P20" s="68"/>
      <c r="Q20" s="68"/>
      <c r="R20" s="74"/>
      <c r="S20" s="68"/>
      <c r="T20" s="68"/>
      <c r="U20" s="68"/>
      <c r="V20" s="68"/>
      <c r="W20" s="74"/>
    </row>
    <row r="21" spans="1:24" outlineLevel="2" x14ac:dyDescent="0.35">
      <c r="A21" s="67" t="s">
        <v>50</v>
      </c>
      <c r="B21" s="58"/>
      <c r="C21" s="58"/>
      <c r="D21" s="68">
        <v>43.266549364499994</v>
      </c>
      <c r="E21" s="68">
        <v>41.399091893013335</v>
      </c>
      <c r="F21" s="68">
        <v>41.502071359676791</v>
      </c>
      <c r="G21" s="68">
        <v>40.278111987277697</v>
      </c>
      <c r="H21" s="74">
        <f t="shared" si="11"/>
        <v>166.44582460446782</v>
      </c>
      <c r="I21" s="68">
        <v>41.297301092346004</v>
      </c>
      <c r="J21" s="68">
        <v>52.000383151653992</v>
      </c>
      <c r="K21" s="68">
        <v>41.369741817000019</v>
      </c>
      <c r="L21" s="68">
        <v>48.395948188999995</v>
      </c>
      <c r="M21" s="74">
        <f t="shared" si="12"/>
        <v>183.06337425000001</v>
      </c>
      <c r="N21" s="68">
        <v>48.371315988360124</v>
      </c>
      <c r="O21" s="68">
        <v>46.202274248817943</v>
      </c>
      <c r="P21" s="68">
        <v>46.614895187279998</v>
      </c>
      <c r="Q21" s="68">
        <v>47.474670299880046</v>
      </c>
      <c r="R21" s="74">
        <f t="shared" si="13"/>
        <v>188.66315572433811</v>
      </c>
      <c r="S21" s="68">
        <v>56.352119120959998</v>
      </c>
      <c r="T21" s="68">
        <v>55.818330406543325</v>
      </c>
      <c r="U21" s="68">
        <v>56.074427666280016</v>
      </c>
      <c r="V21" s="68">
        <v>56.718052572618149</v>
      </c>
      <c r="W21" s="74">
        <f t="shared" si="14"/>
        <v>224.96292976640149</v>
      </c>
    </row>
    <row r="22" spans="1:24" x14ac:dyDescent="0.35">
      <c r="A22" s="57" t="s">
        <v>37</v>
      </c>
      <c r="B22" s="58"/>
      <c r="C22" s="58"/>
      <c r="D22" s="76">
        <f>SUM(D23:D25)</f>
        <v>1041.7517860588241</v>
      </c>
      <c r="E22" s="76">
        <f t="shared" ref="E22:R22" si="18">SUM(E23:E25)</f>
        <v>1157.5382118744251</v>
      </c>
      <c r="F22" s="76">
        <f t="shared" si="18"/>
        <v>1046.1116360160997</v>
      </c>
      <c r="G22" s="76">
        <f t="shared" si="18"/>
        <v>1015.1822263449399</v>
      </c>
      <c r="H22" s="77">
        <f t="shared" si="18"/>
        <v>4260.5838602942886</v>
      </c>
      <c r="I22" s="76">
        <f t="shared" si="18"/>
        <v>986.06423065178888</v>
      </c>
      <c r="J22" s="76">
        <f t="shared" si="18"/>
        <v>1112.8614119000677</v>
      </c>
      <c r="K22" s="76">
        <f t="shared" si="18"/>
        <v>1082.4726894892474</v>
      </c>
      <c r="L22" s="76">
        <f t="shared" si="18"/>
        <v>1045.3274292355545</v>
      </c>
      <c r="M22" s="77">
        <f t="shared" si="18"/>
        <v>4226.7257612766589</v>
      </c>
      <c r="N22" s="76">
        <f t="shared" si="18"/>
        <v>1077.0274840828088</v>
      </c>
      <c r="O22" s="76">
        <f t="shared" si="18"/>
        <v>1129.6275354033637</v>
      </c>
      <c r="P22" s="76">
        <f t="shared" si="18"/>
        <v>1077.3638658207724</v>
      </c>
      <c r="Q22" s="76">
        <f t="shared" si="18"/>
        <v>1034.2087962252567</v>
      </c>
      <c r="R22" s="77">
        <f t="shared" si="18"/>
        <v>4318.2276815322011</v>
      </c>
      <c r="S22" s="76">
        <f t="shared" ref="S22:T22" si="19">SUM(S23:S25)</f>
        <v>1034.4274225342049</v>
      </c>
      <c r="T22" s="76">
        <f t="shared" si="19"/>
        <v>1022.1346631289289</v>
      </c>
      <c r="U22" s="76">
        <f t="shared" ref="U22:W22" si="20">SUM(U23:U25)</f>
        <v>1024.1526416232725</v>
      </c>
      <c r="V22" s="76">
        <f t="shared" si="20"/>
        <v>1037.0148953552223</v>
      </c>
      <c r="W22" s="77">
        <f t="shared" si="20"/>
        <v>4117.7296226416292</v>
      </c>
    </row>
    <row r="23" spans="1:24" outlineLevel="1" x14ac:dyDescent="0.35">
      <c r="A23" s="79" t="s">
        <v>12</v>
      </c>
      <c r="B23" s="58"/>
      <c r="C23" s="58"/>
      <c r="D23" s="30">
        <v>66.551096153821405</v>
      </c>
      <c r="E23" s="30">
        <v>49.357742888195403</v>
      </c>
      <c r="F23" s="30">
        <v>19.167992295331196</v>
      </c>
      <c r="G23" s="30">
        <v>35.266691448819024</v>
      </c>
      <c r="H23" s="59">
        <f t="shared" ref="H23:H24" si="21">SUM(D23:G23)</f>
        <v>170.34352278616703</v>
      </c>
      <c r="I23" s="30">
        <v>25.90469911043688</v>
      </c>
      <c r="J23" s="30">
        <v>45.60861800961419</v>
      </c>
      <c r="K23" s="30">
        <v>42.689552884733025</v>
      </c>
      <c r="L23" s="30">
        <v>37.372017856967091</v>
      </c>
      <c r="M23" s="59">
        <f t="shared" ref="M23:M24" si="22">SUM(I23:L23)</f>
        <v>151.57488786175119</v>
      </c>
      <c r="N23" s="30">
        <v>61.71493524251477</v>
      </c>
      <c r="O23" s="30">
        <v>100.97613948445522</v>
      </c>
      <c r="P23" s="30">
        <v>87.301897759737543</v>
      </c>
      <c r="Q23" s="30">
        <v>90.641142595747979</v>
      </c>
      <c r="R23" s="59">
        <f t="shared" ref="R23:R24" si="23">SUM(N23:Q23)</f>
        <v>340.63411508245548</v>
      </c>
      <c r="S23" s="30">
        <v>62.088200657410468</v>
      </c>
      <c r="T23" s="30">
        <v>62.475866132045311</v>
      </c>
      <c r="U23" s="30">
        <v>50.111795414941042</v>
      </c>
      <c r="V23" s="30">
        <v>44.03633299203991</v>
      </c>
      <c r="W23" s="59">
        <f t="shared" ref="W23:W24" si="24">SUM(S23:V23)</f>
        <v>218.71219519643674</v>
      </c>
    </row>
    <row r="24" spans="1:24" outlineLevel="1" x14ac:dyDescent="0.35">
      <c r="A24" s="79" t="s">
        <v>14</v>
      </c>
      <c r="B24" s="58"/>
      <c r="C24" s="58"/>
      <c r="D24" s="30">
        <v>954.49002439661126</v>
      </c>
      <c r="E24" s="30">
        <v>1085.8746536462809</v>
      </c>
      <c r="F24" s="30">
        <v>1004.2604737861707</v>
      </c>
      <c r="G24" s="30">
        <v>928.21170638223919</v>
      </c>
      <c r="H24" s="59">
        <f t="shared" si="21"/>
        <v>3972.8368582113021</v>
      </c>
      <c r="I24" s="30">
        <v>932.1859357871873</v>
      </c>
      <c r="J24" s="30">
        <v>1049.3618956486182</v>
      </c>
      <c r="K24" s="30">
        <v>1041.0902501945143</v>
      </c>
      <c r="L24" s="30">
        <v>967.30860943458754</v>
      </c>
      <c r="M24" s="59">
        <f t="shared" si="22"/>
        <v>3989.9466910649076</v>
      </c>
      <c r="N24" s="30">
        <v>969.25891142641365</v>
      </c>
      <c r="O24" s="30">
        <v>1007.0050255881081</v>
      </c>
      <c r="P24" s="30">
        <v>947.5337145239381</v>
      </c>
      <c r="Q24" s="30">
        <v>882.48005551658719</v>
      </c>
      <c r="R24" s="59">
        <f t="shared" si="23"/>
        <v>3806.2777070550469</v>
      </c>
      <c r="S24" s="30">
        <v>938.90178568737667</v>
      </c>
      <c r="T24" s="30">
        <v>919.65462397878662</v>
      </c>
      <c r="U24" s="30">
        <v>933.62860669592374</v>
      </c>
      <c r="V24" s="30">
        <v>939.35517522704959</v>
      </c>
      <c r="W24" s="59">
        <f t="shared" si="24"/>
        <v>3731.5401915891366</v>
      </c>
    </row>
    <row r="25" spans="1:24" outlineLevel="1" x14ac:dyDescent="0.35">
      <c r="A25" s="79" t="s">
        <v>63</v>
      </c>
      <c r="B25" s="58"/>
      <c r="C25" s="58"/>
      <c r="D25" s="30">
        <f>SUM(D26:D29)</f>
        <v>20.710665508391379</v>
      </c>
      <c r="E25" s="30">
        <f t="shared" ref="E25:R25" si="25">SUM(E26:E29)</f>
        <v>22.305815339948737</v>
      </c>
      <c r="F25" s="30">
        <f t="shared" si="25"/>
        <v>22.683169934597974</v>
      </c>
      <c r="G25" s="30">
        <f t="shared" si="25"/>
        <v>51.703828513881568</v>
      </c>
      <c r="H25" s="59">
        <f t="shared" si="25"/>
        <v>117.40347929681965</v>
      </c>
      <c r="I25" s="30">
        <f t="shared" si="25"/>
        <v>27.973595754164645</v>
      </c>
      <c r="J25" s="30">
        <f t="shared" si="25"/>
        <v>17.890898241835306</v>
      </c>
      <c r="K25" s="30">
        <f t="shared" si="25"/>
        <v>-1.3071135899998865</v>
      </c>
      <c r="L25" s="30">
        <f t="shared" si="25"/>
        <v>40.646801943999826</v>
      </c>
      <c r="M25" s="59">
        <f t="shared" si="25"/>
        <v>85.204182349999883</v>
      </c>
      <c r="N25" s="30">
        <f t="shared" si="25"/>
        <v>46.053637413880367</v>
      </c>
      <c r="O25" s="30">
        <f t="shared" si="25"/>
        <v>21.646370330800327</v>
      </c>
      <c r="P25" s="30">
        <f t="shared" si="25"/>
        <v>42.528253537096724</v>
      </c>
      <c r="Q25" s="30">
        <f t="shared" si="25"/>
        <v>61.087598112921476</v>
      </c>
      <c r="R25" s="59">
        <f t="shared" si="25"/>
        <v>171.31585939469889</v>
      </c>
      <c r="S25" s="30">
        <f t="shared" ref="S25:T25" si="26">SUM(S26:S29)</f>
        <v>33.437436189417838</v>
      </c>
      <c r="T25" s="30">
        <f t="shared" si="26"/>
        <v>40.004173018096907</v>
      </c>
      <c r="U25" s="30">
        <f t="shared" ref="U25:W25" si="27">SUM(U26:U29)</f>
        <v>40.412239512407716</v>
      </c>
      <c r="V25" s="30">
        <f t="shared" si="27"/>
        <v>53.623387136132905</v>
      </c>
      <c r="W25" s="59">
        <f t="shared" si="27"/>
        <v>167.47723585605536</v>
      </c>
    </row>
    <row r="26" spans="1:24" outlineLevel="2" x14ac:dyDescent="0.35">
      <c r="A26" s="67" t="s">
        <v>199</v>
      </c>
      <c r="B26" s="58"/>
      <c r="C26" s="58"/>
      <c r="D26" s="30">
        <v>-3.9836404035000132</v>
      </c>
      <c r="E26" s="30">
        <v>-4.3513498794319592</v>
      </c>
      <c r="F26" s="30">
        <v>5.092835583232084</v>
      </c>
      <c r="G26" s="30">
        <v>9.2127500336355084</v>
      </c>
      <c r="H26" s="59">
        <f t="shared" ref="H26:H29" si="28">SUM(D26:G26)</f>
        <v>5.9705953339356199</v>
      </c>
      <c r="I26" s="30">
        <v>7.3406375019033341</v>
      </c>
      <c r="J26" s="30">
        <v>3.3958275920966763</v>
      </c>
      <c r="K26" s="30">
        <v>0.97954570899999283</v>
      </c>
      <c r="L26" s="30">
        <v>3.1833335969999936</v>
      </c>
      <c r="M26" s="59">
        <f t="shared" ref="M26:M29" si="29">SUM(I26:L26)</f>
        <v>14.899344399999997</v>
      </c>
      <c r="N26" s="30">
        <v>1.2245216850000027</v>
      </c>
      <c r="O26" s="30">
        <v>-1.7177382490000248</v>
      </c>
      <c r="P26" s="30">
        <v>1.8768236700000287</v>
      </c>
      <c r="Q26" s="30">
        <v>21.01341987951637</v>
      </c>
      <c r="R26" s="59">
        <f t="shared" ref="R26:R29" si="30">SUM(N26:Q26)</f>
        <v>22.397026985516376</v>
      </c>
      <c r="S26" s="30">
        <v>1.2380070483328467</v>
      </c>
      <c r="T26" s="30">
        <v>-2.125372957535987E-2</v>
      </c>
      <c r="U26" s="30">
        <v>3.7797923093750398</v>
      </c>
      <c r="V26" s="30">
        <v>5.4930078227800117</v>
      </c>
      <c r="W26" s="59">
        <f t="shared" ref="W26:W29" si="31">SUM(S26:V26)</f>
        <v>10.489553450912538</v>
      </c>
    </row>
    <row r="27" spans="1:24" outlineLevel="2" x14ac:dyDescent="0.35">
      <c r="A27" s="67" t="s">
        <v>200</v>
      </c>
      <c r="B27" s="58"/>
      <c r="C27" s="58"/>
      <c r="D27" s="30">
        <v>-3.414189587540946</v>
      </c>
      <c r="E27" s="30">
        <v>4.3653298613684086</v>
      </c>
      <c r="F27" s="30">
        <v>-8.9566980500004547</v>
      </c>
      <c r="G27" s="30">
        <v>17.043742281401194</v>
      </c>
      <c r="H27" s="59">
        <f t="shared" si="28"/>
        <v>9.0381845052282017</v>
      </c>
      <c r="I27" s="30">
        <v>-6.031380186511349</v>
      </c>
      <c r="J27" s="30">
        <v>-21.477471839488722</v>
      </c>
      <c r="K27" s="30">
        <v>-27.077028231999904</v>
      </c>
      <c r="L27" s="30">
        <v>7.4372515079998607</v>
      </c>
      <c r="M27" s="59">
        <f t="shared" si="29"/>
        <v>-47.148628750000114</v>
      </c>
      <c r="N27" s="30">
        <v>15.573104556124505</v>
      </c>
      <c r="O27" s="30">
        <v>5.1576003911613668</v>
      </c>
      <c r="P27" s="30">
        <v>14.896695578073377</v>
      </c>
      <c r="Q27" s="30">
        <v>13.1005407361328</v>
      </c>
      <c r="R27" s="59">
        <f t="shared" si="30"/>
        <v>48.727941261492049</v>
      </c>
      <c r="S27" s="30">
        <v>-1.7283788172995869</v>
      </c>
      <c r="T27" s="30">
        <v>-4.2290118298981128</v>
      </c>
      <c r="U27" s="30">
        <v>1.2636959184360927</v>
      </c>
      <c r="V27" s="30">
        <v>15.181296075097848</v>
      </c>
      <c r="W27" s="59">
        <f t="shared" si="31"/>
        <v>10.487601346336241</v>
      </c>
    </row>
    <row r="28" spans="1:24" outlineLevel="2" x14ac:dyDescent="0.35">
      <c r="A28" s="67" t="s">
        <v>198</v>
      </c>
      <c r="B28" s="58"/>
      <c r="C28" s="58"/>
      <c r="D28" s="30"/>
      <c r="E28" s="30"/>
      <c r="F28" s="30"/>
      <c r="G28" s="30"/>
      <c r="H28" s="59"/>
      <c r="I28" s="30"/>
      <c r="J28" s="30"/>
      <c r="K28" s="30"/>
      <c r="L28" s="30"/>
      <c r="M28" s="59"/>
      <c r="N28" s="30"/>
      <c r="O28" s="30"/>
      <c r="P28" s="30"/>
      <c r="Q28" s="30"/>
      <c r="R28" s="59"/>
      <c r="S28" s="30"/>
      <c r="T28" s="30"/>
      <c r="U28" s="30"/>
      <c r="V28" s="30"/>
      <c r="W28" s="59"/>
    </row>
    <row r="29" spans="1:24" outlineLevel="2" x14ac:dyDescent="0.35">
      <c r="A29" s="67" t="s">
        <v>50</v>
      </c>
      <c r="B29" s="58"/>
      <c r="C29" s="58"/>
      <c r="D29" s="30">
        <v>28.108495499432337</v>
      </c>
      <c r="E29" s="30">
        <v>22.291835358012285</v>
      </c>
      <c r="F29" s="30">
        <v>26.547032401366344</v>
      </c>
      <c r="G29" s="30">
        <v>25.447336198844866</v>
      </c>
      <c r="H29" s="59">
        <f t="shared" si="28"/>
        <v>102.39469945765583</v>
      </c>
      <c r="I29" s="30">
        <v>26.66433843877266</v>
      </c>
      <c r="J29" s="30">
        <v>35.972542489227351</v>
      </c>
      <c r="K29" s="30">
        <v>24.790368933000025</v>
      </c>
      <c r="L29" s="30">
        <v>30.026216838999972</v>
      </c>
      <c r="M29" s="59">
        <f t="shared" si="29"/>
        <v>117.45346670000001</v>
      </c>
      <c r="N29" s="30">
        <v>29.256011172755855</v>
      </c>
      <c r="O29" s="30">
        <v>18.206508188638985</v>
      </c>
      <c r="P29" s="30">
        <v>25.754734289023318</v>
      </c>
      <c r="Q29" s="30">
        <v>26.973637497272307</v>
      </c>
      <c r="R29" s="59">
        <f t="shared" si="30"/>
        <v>100.19089114769046</v>
      </c>
      <c r="S29" s="30">
        <v>33.927807958384577</v>
      </c>
      <c r="T29" s="30">
        <v>44.254438577570383</v>
      </c>
      <c r="U29" s="30">
        <v>35.368751284596584</v>
      </c>
      <c r="V29" s="30">
        <v>32.949083238255042</v>
      </c>
      <c r="W29" s="59">
        <f t="shared" si="31"/>
        <v>146.50008105880659</v>
      </c>
    </row>
    <row r="30" spans="1:24" s="26" customFormat="1" x14ac:dyDescent="0.35">
      <c r="A30" s="57" t="s">
        <v>22</v>
      </c>
      <c r="D30" s="41">
        <f t="shared" ref="D30:U30" si="32">D22/D6</f>
        <v>0.23660374644848348</v>
      </c>
      <c r="E30" s="41">
        <f t="shared" si="32"/>
        <v>0.26301248446952336</v>
      </c>
      <c r="F30" s="41">
        <f t="shared" si="32"/>
        <v>0.2477270867810723</v>
      </c>
      <c r="G30" s="41">
        <f t="shared" si="32"/>
        <v>0.24923154769393588</v>
      </c>
      <c r="H30" s="42">
        <f t="shared" si="32"/>
        <v>0.24915543317510849</v>
      </c>
      <c r="I30" s="41">
        <f t="shared" si="32"/>
        <v>0.24033994673158199</v>
      </c>
      <c r="J30" s="41">
        <f t="shared" si="32"/>
        <v>0.26661610633033206</v>
      </c>
      <c r="K30" s="41">
        <f t="shared" si="32"/>
        <v>0.258662501497813</v>
      </c>
      <c r="L30" s="41">
        <f t="shared" si="32"/>
        <v>0.24520723862073884</v>
      </c>
      <c r="M30" s="42">
        <f t="shared" si="32"/>
        <v>0.2527230733746042</v>
      </c>
      <c r="N30" s="41">
        <f t="shared" si="32"/>
        <v>0.24986001959289764</v>
      </c>
      <c r="O30" s="41">
        <f t="shared" si="32"/>
        <v>0.25495245826929247</v>
      </c>
      <c r="P30" s="41">
        <f t="shared" si="32"/>
        <v>0.23791596907634496</v>
      </c>
      <c r="Q30" s="41">
        <f t="shared" si="32"/>
        <v>0.22637014997753854</v>
      </c>
      <c r="R30" s="62">
        <f t="shared" si="32"/>
        <v>0.24207670970932674</v>
      </c>
      <c r="S30" s="41">
        <f t="shared" si="32"/>
        <v>0.22128823450250781</v>
      </c>
      <c r="T30" s="41">
        <f t="shared" si="32"/>
        <v>0.21663763925181526</v>
      </c>
      <c r="U30" s="41">
        <f t="shared" si="32"/>
        <v>0.21698708524308977</v>
      </c>
      <c r="V30" s="41">
        <f t="shared" ref="V30:W30" si="33">V22/V6</f>
        <v>0.2186493836954056</v>
      </c>
      <c r="W30" s="62">
        <f t="shared" si="33"/>
        <v>0.2183840959727856</v>
      </c>
      <c r="X30"/>
    </row>
    <row r="31" spans="1:24" s="26" customFormat="1" outlineLevel="1" x14ac:dyDescent="0.35">
      <c r="A31" s="79" t="s">
        <v>12</v>
      </c>
      <c r="D31" s="41">
        <f t="shared" ref="D31:U31" si="34">D23/D7</f>
        <v>8.3259479851613596E-2</v>
      </c>
      <c r="E31" s="41">
        <f t="shared" si="34"/>
        <v>6.503717382326947E-2</v>
      </c>
      <c r="F31" s="41">
        <f t="shared" si="34"/>
        <v>2.8428096325308433E-2</v>
      </c>
      <c r="G31" s="41">
        <f t="shared" si="34"/>
        <v>6.3170971221047437E-2</v>
      </c>
      <c r="H31" s="42">
        <f t="shared" si="34"/>
        <v>6.1038107017445858E-2</v>
      </c>
      <c r="I31" s="41">
        <f t="shared" si="34"/>
        <v>4.3967658301751068E-2</v>
      </c>
      <c r="J31" s="41">
        <f t="shared" si="34"/>
        <v>7.5256555839866929E-2</v>
      </c>
      <c r="K31" s="41">
        <f t="shared" si="34"/>
        <v>7.7027750024626765E-2</v>
      </c>
      <c r="L31" s="41">
        <f t="shared" si="34"/>
        <v>6.9603163036269358E-2</v>
      </c>
      <c r="M31" s="42">
        <f t="shared" si="34"/>
        <v>6.6295344585125732E-2</v>
      </c>
      <c r="N31" s="41">
        <f t="shared" si="34"/>
        <v>0.10993068758062113</v>
      </c>
      <c r="O31" s="41">
        <f t="shared" si="34"/>
        <v>0.19252372016053265</v>
      </c>
      <c r="P31" s="41">
        <f t="shared" si="34"/>
        <v>0.17258805868109436</v>
      </c>
      <c r="Q31" s="41">
        <f t="shared" si="34"/>
        <v>0.19600954927565634</v>
      </c>
      <c r="R31" s="62">
        <f t="shared" si="34"/>
        <v>0.16582668889604757</v>
      </c>
      <c r="S31" s="41">
        <f t="shared" si="34"/>
        <v>0.14843351016871137</v>
      </c>
      <c r="T31" s="41">
        <f t="shared" si="34"/>
        <v>0.14573859201217818</v>
      </c>
      <c r="U31" s="41">
        <f t="shared" si="34"/>
        <v>0.11843114234991417</v>
      </c>
      <c r="V31" s="41">
        <f t="shared" ref="V31:W31" si="35">V23/V7</f>
        <v>0.10265952292061389</v>
      </c>
      <c r="W31" s="62">
        <f t="shared" si="35"/>
        <v>0.12872544994715812</v>
      </c>
      <c r="X31"/>
    </row>
    <row r="32" spans="1:24" s="26" customFormat="1" outlineLevel="1" x14ac:dyDescent="0.35">
      <c r="A32" s="79" t="s">
        <v>14</v>
      </c>
      <c r="D32" s="41">
        <f t="shared" ref="D32:U32" si="36">D24/D8</f>
        <v>0.30057315400849949</v>
      </c>
      <c r="E32" s="41">
        <f t="shared" si="36"/>
        <v>0.3382864646971146</v>
      </c>
      <c r="F32" s="41">
        <f t="shared" si="36"/>
        <v>0.32123101841854701</v>
      </c>
      <c r="G32" s="41">
        <f t="shared" si="36"/>
        <v>0.30063536079397563</v>
      </c>
      <c r="H32" s="42">
        <f t="shared" si="36"/>
        <v>0.31532252308888964</v>
      </c>
      <c r="I32" s="41">
        <f t="shared" si="36"/>
        <v>0.3002705526447309</v>
      </c>
      <c r="J32" s="41">
        <f t="shared" si="36"/>
        <v>0.33420132926566298</v>
      </c>
      <c r="K32" s="41">
        <f t="shared" si="36"/>
        <v>0.32201774297547625</v>
      </c>
      <c r="L32" s="41">
        <f t="shared" si="36"/>
        <v>0.29299775594643968</v>
      </c>
      <c r="M32" s="42">
        <f t="shared" si="36"/>
        <v>0.31223080665276526</v>
      </c>
      <c r="N32" s="41">
        <f t="shared" si="36"/>
        <v>0.29022308656540391</v>
      </c>
      <c r="O32" s="41">
        <f t="shared" si="36"/>
        <v>0.28832417090088602</v>
      </c>
      <c r="P32" s="41">
        <f t="shared" si="36"/>
        <v>0.26372467669684474</v>
      </c>
      <c r="Q32" s="41">
        <f t="shared" si="36"/>
        <v>0.24043805926519163</v>
      </c>
      <c r="R32" s="62">
        <f t="shared" si="36"/>
        <v>0.2700348047862734</v>
      </c>
      <c r="S32" s="41">
        <f t="shared" si="36"/>
        <v>0.24608585016717996</v>
      </c>
      <c r="T32" s="41">
        <f t="shared" si="36"/>
        <v>0.23948156468148124</v>
      </c>
      <c r="U32" s="41">
        <f t="shared" si="36"/>
        <v>0.24369711065207386</v>
      </c>
      <c r="V32" s="41">
        <f t="shared" ref="V32:W32" si="37">V24/V8</f>
        <v>0.24430945443626406</v>
      </c>
      <c r="W32" s="62">
        <f t="shared" si="37"/>
        <v>0.24338923544438007</v>
      </c>
      <c r="X32"/>
    </row>
    <row r="33" spans="1:24" s="26" customFormat="1" outlineLevel="1" x14ac:dyDescent="0.35">
      <c r="A33" s="79" t="s">
        <v>63</v>
      </c>
      <c r="D33" s="41">
        <f t="shared" ref="D33:U33" si="38">D25/D9</f>
        <v>4.8383676538997965E-2</v>
      </c>
      <c r="E33" s="41">
        <f t="shared" si="38"/>
        <v>5.16057834007509E-2</v>
      </c>
      <c r="F33" s="41">
        <f t="shared" si="38"/>
        <v>5.3714736411845133E-2</v>
      </c>
      <c r="G33" s="41">
        <f t="shared" si="38"/>
        <v>0.12095155892019707</v>
      </c>
      <c r="H33" s="42">
        <f t="shared" si="38"/>
        <v>6.8654978229042776E-2</v>
      </c>
      <c r="I33" s="41">
        <f t="shared" si="38"/>
        <v>6.8373925144349923E-2</v>
      </c>
      <c r="J33" s="41">
        <f t="shared" si="38"/>
        <v>4.1794279722183594E-2</v>
      </c>
      <c r="K33" s="41">
        <f t="shared" si="38"/>
        <v>-3.2870704337960004E-3</v>
      </c>
      <c r="L33" s="41">
        <f t="shared" si="38"/>
        <v>9.5710055308897979E-2</v>
      </c>
      <c r="M33" s="42">
        <f t="shared" si="38"/>
        <v>5.1342138813694531E-2</v>
      </c>
      <c r="N33" s="41">
        <f t="shared" si="38"/>
        <v>0.11248455189017058</v>
      </c>
      <c r="O33" s="41">
        <f t="shared" si="38"/>
        <v>5.2331771943549425E-2</v>
      </c>
      <c r="P33" s="41">
        <f t="shared" si="38"/>
        <v>9.899312066714902E-2</v>
      </c>
      <c r="Q33" s="41">
        <f t="shared" si="38"/>
        <v>0.14013195398133804</v>
      </c>
      <c r="R33" s="62">
        <f t="shared" si="38"/>
        <v>0.10145459112178816</v>
      </c>
      <c r="S33" s="41">
        <f t="shared" si="38"/>
        <v>7.5832463146396176E-2</v>
      </c>
      <c r="T33" s="41">
        <f t="shared" si="38"/>
        <v>8.9036142870215593E-2</v>
      </c>
      <c r="U33" s="41">
        <f t="shared" si="38"/>
        <v>8.6787543038542081E-2</v>
      </c>
      <c r="V33" s="41">
        <f t="shared" ref="V33:W33" si="39">V25/V9</f>
        <v>0.11435363845206299</v>
      </c>
      <c r="W33" s="62">
        <f t="shared" si="39"/>
        <v>9.1777778998557977E-2</v>
      </c>
      <c r="X33"/>
    </row>
    <row r="34" spans="1:24" s="26" customFormat="1" outlineLevel="2" x14ac:dyDescent="0.35">
      <c r="A34" s="67" t="s">
        <v>199</v>
      </c>
      <c r="D34" s="41">
        <f t="shared" ref="D34:U34" si="40">D26/D10</f>
        <v>-7.6244283351951644E-2</v>
      </c>
      <c r="E34" s="41">
        <f t="shared" si="40"/>
        <v>-7.4958210202159356E-2</v>
      </c>
      <c r="F34" s="41">
        <f t="shared" si="40"/>
        <v>8.6114521319769446E-2</v>
      </c>
      <c r="G34" s="41">
        <f t="shared" si="40"/>
        <v>0.20059188826104737</v>
      </c>
      <c r="H34" s="42">
        <f t="shared" si="40"/>
        <v>2.7722911762666991E-2</v>
      </c>
      <c r="I34" s="41">
        <f t="shared" si="40"/>
        <v>0.19535811614171181</v>
      </c>
      <c r="J34" s="41">
        <f t="shared" si="40"/>
        <v>8.3029657485134328E-2</v>
      </c>
      <c r="K34" s="41">
        <f t="shared" si="40"/>
        <v>2.2499799027827443E-2</v>
      </c>
      <c r="L34" s="41">
        <f t="shared" si="40"/>
        <v>7.4847071592323386E-2</v>
      </c>
      <c r="M34" s="42">
        <f t="shared" si="40"/>
        <v>9.0550851860664167E-2</v>
      </c>
      <c r="N34" s="41">
        <f t="shared" si="40"/>
        <v>2.7836000730118087E-2</v>
      </c>
      <c r="O34" s="41">
        <f t="shared" si="40"/>
        <v>-3.7513915781251121E-2</v>
      </c>
      <c r="P34" s="41">
        <f t="shared" si="40"/>
        <v>3.7816945477017132E-2</v>
      </c>
      <c r="Q34" s="41">
        <f t="shared" si="40"/>
        <v>0.45731914908301113</v>
      </c>
      <c r="R34" s="62">
        <f t="shared" si="40"/>
        <v>0.12083102676640613</v>
      </c>
      <c r="S34" s="41">
        <f t="shared" si="40"/>
        <v>2.7775067690866226E-2</v>
      </c>
      <c r="T34" s="41">
        <f t="shared" si="40"/>
        <v>-5.3859999752346721E-4</v>
      </c>
      <c r="U34" s="41">
        <f t="shared" si="40"/>
        <v>9.3886233307870659E-2</v>
      </c>
      <c r="V34" s="41">
        <f t="shared" ref="V34:W34" si="41">V26/V10</f>
        <v>0.13163377976882409</v>
      </c>
      <c r="W34" s="62">
        <f t="shared" si="41"/>
        <v>6.318154815788761E-2</v>
      </c>
      <c r="X34"/>
    </row>
    <row r="35" spans="1:24" s="26" customFormat="1" outlineLevel="2" x14ac:dyDescent="0.35">
      <c r="A35" s="67" t="s">
        <v>200</v>
      </c>
      <c r="D35" s="41">
        <f t="shared" ref="D35:U35" si="42">D27/D11</f>
        <v>-1.0267254341981193E-2</v>
      </c>
      <c r="E35" s="41">
        <f t="shared" si="42"/>
        <v>1.311755226416117E-2</v>
      </c>
      <c r="F35" s="41">
        <f t="shared" si="42"/>
        <v>-2.7846342323967838E-2</v>
      </c>
      <c r="G35" s="41">
        <f t="shared" si="42"/>
        <v>4.9942166082956936E-2</v>
      </c>
      <c r="H35" s="42">
        <f t="shared" si="42"/>
        <v>6.8046623850015267E-3</v>
      </c>
      <c r="I35" s="41">
        <f t="shared" si="42"/>
        <v>-1.8262848775350355E-2</v>
      </c>
      <c r="J35" s="41">
        <f t="shared" si="42"/>
        <v>-6.4079119274992602E-2</v>
      </c>
      <c r="K35" s="41">
        <f t="shared" si="42"/>
        <v>-8.6601629711920272E-2</v>
      </c>
      <c r="L35" s="41">
        <f t="shared" si="42"/>
        <v>2.2288976215577877E-2</v>
      </c>
      <c r="M35" s="42">
        <f t="shared" si="42"/>
        <v>-3.594300014108176E-2</v>
      </c>
      <c r="N35" s="41">
        <f t="shared" si="42"/>
        <v>4.9120537602298273E-2</v>
      </c>
      <c r="O35" s="41">
        <f t="shared" si="42"/>
        <v>1.6042156218731115E-2</v>
      </c>
      <c r="P35" s="41">
        <f t="shared" si="42"/>
        <v>4.4696844117908863E-2</v>
      </c>
      <c r="Q35" s="41">
        <f t="shared" si="42"/>
        <v>3.8257917709839648E-2</v>
      </c>
      <c r="R35" s="62">
        <f t="shared" si="42"/>
        <v>3.7076576763113857E-2</v>
      </c>
      <c r="S35" s="41">
        <f t="shared" si="42"/>
        <v>-5.0796865294048116E-3</v>
      </c>
      <c r="T35" s="41">
        <f t="shared" si="42"/>
        <v>-1.1948070067196606E-2</v>
      </c>
      <c r="U35" s="41">
        <f t="shared" si="42"/>
        <v>3.4255436250580241E-3</v>
      </c>
      <c r="V35" s="41">
        <f t="shared" ref="V35:W35" si="43">V27/V11</f>
        <v>4.0988069346299429E-2</v>
      </c>
      <c r="W35" s="62">
        <f t="shared" si="43"/>
        <v>7.3161342373687524E-3</v>
      </c>
      <c r="X35"/>
    </row>
    <row r="36" spans="1:24" s="26" customFormat="1" outlineLevel="2" x14ac:dyDescent="0.35">
      <c r="A36" s="67" t="s">
        <v>198</v>
      </c>
      <c r="D36" s="41"/>
      <c r="E36" s="41"/>
      <c r="F36" s="41"/>
      <c r="G36" s="41"/>
      <c r="H36" s="42"/>
      <c r="I36" s="41"/>
      <c r="J36" s="41"/>
      <c r="K36" s="41"/>
      <c r="L36" s="41"/>
      <c r="M36" s="42"/>
      <c r="N36" s="41"/>
      <c r="O36" s="41"/>
      <c r="P36" s="41"/>
      <c r="Q36" s="41"/>
      <c r="R36" s="62"/>
      <c r="S36" s="41"/>
      <c r="T36" s="41"/>
      <c r="U36" s="41"/>
      <c r="V36" s="41"/>
      <c r="W36" s="62"/>
      <c r="X36"/>
    </row>
    <row r="37" spans="1:24" s="26" customFormat="1" outlineLevel="2" x14ac:dyDescent="0.35">
      <c r="A37" s="67" t="s">
        <v>50</v>
      </c>
      <c r="D37" s="41">
        <f t="shared" ref="D37:S37" si="44">D29/D13</f>
        <v>0.64960106373040738</v>
      </c>
      <c r="E37" s="41">
        <f t="shared" si="44"/>
        <v>0.53846242223318119</v>
      </c>
      <c r="F37" s="41">
        <f t="shared" si="44"/>
        <v>0.63965594674593595</v>
      </c>
      <c r="G37" s="41">
        <f t="shared" si="44"/>
        <v>0.63179105149360848</v>
      </c>
      <c r="H37" s="42">
        <f t="shared" si="44"/>
        <v>0.6151694334958373</v>
      </c>
      <c r="I37" s="41">
        <f t="shared" si="44"/>
        <v>0.64566782170940951</v>
      </c>
      <c r="J37" s="41">
        <f t="shared" si="44"/>
        <v>0.69177456605111887</v>
      </c>
      <c r="K37" s="41">
        <f t="shared" si="44"/>
        <v>0.59800067443480798</v>
      </c>
      <c r="L37" s="41">
        <f t="shared" si="44"/>
        <v>0.61933100631769455</v>
      </c>
      <c r="M37" s="42">
        <f t="shared" si="44"/>
        <v>0.64099978552791137</v>
      </c>
      <c r="N37" s="41">
        <f t="shared" si="44"/>
        <v>0.60455359821648857</v>
      </c>
      <c r="O37" s="41">
        <f t="shared" si="44"/>
        <v>0.39284772351937175</v>
      </c>
      <c r="P37" s="41">
        <f t="shared" si="44"/>
        <v>0.5515397639601699</v>
      </c>
      <c r="Q37" s="41">
        <f t="shared" si="44"/>
        <v>0.56723242767345927</v>
      </c>
      <c r="R37" s="62">
        <f t="shared" si="44"/>
        <v>0.53014750340605565</v>
      </c>
      <c r="S37" s="41">
        <f t="shared" si="44"/>
        <v>0.60463757923289541</v>
      </c>
      <c r="T37" s="41">
        <f t="shared" ref="T37" si="45">T29/T13</f>
        <v>0.79178205557223047</v>
      </c>
      <c r="U37" s="41">
        <f>U29/U13</f>
        <v>0.6261886371069707</v>
      </c>
      <c r="V37" s="41">
        <f>V29/V13</f>
        <v>0.57995496514395528</v>
      </c>
      <c r="W37" s="62">
        <f t="shared" ref="W37" si="46">W29/W13</f>
        <v>0.65024277554086851</v>
      </c>
      <c r="X37"/>
    </row>
    <row r="38" spans="1:24" x14ac:dyDescent="0.35">
      <c r="A38" s="57" t="s">
        <v>38</v>
      </c>
      <c r="B38" s="58"/>
      <c r="C38" s="58"/>
      <c r="D38" s="68">
        <f>D22-D39</f>
        <v>589.92705935970548</v>
      </c>
      <c r="E38" s="68">
        <f t="shared" ref="E38:G38" si="47">E22-E39</f>
        <v>571.93493185078489</v>
      </c>
      <c r="F38" s="68">
        <f t="shared" si="47"/>
        <v>556.97540654570025</v>
      </c>
      <c r="G38" s="68">
        <f t="shared" si="47"/>
        <v>595.03393563019063</v>
      </c>
      <c r="H38" s="74">
        <f>SUM(D38:G38)</f>
        <v>2313.8713333863816</v>
      </c>
      <c r="I38" s="68">
        <f>I22-I39</f>
        <v>531.75985395788234</v>
      </c>
      <c r="J38" s="68">
        <f t="shared" ref="J38:L38" si="48">J22-J39</f>
        <v>541.59541359506738</v>
      </c>
      <c r="K38" s="68">
        <f t="shared" si="48"/>
        <v>542.46857396796179</v>
      </c>
      <c r="L38" s="68">
        <f t="shared" si="48"/>
        <v>588.71177303101331</v>
      </c>
      <c r="M38" s="74">
        <f>SUM(I38:L38)</f>
        <v>2204.5356145519249</v>
      </c>
      <c r="N38" s="68">
        <f t="shared" ref="N38:Q38" si="49">N22-N39</f>
        <v>536.86482509609721</v>
      </c>
      <c r="O38" s="68">
        <f t="shared" si="49"/>
        <v>551.62826165846559</v>
      </c>
      <c r="P38" s="68">
        <f t="shared" si="49"/>
        <v>554.81245523933421</v>
      </c>
      <c r="Q38" s="68">
        <f t="shared" si="49"/>
        <v>618.50818262553639</v>
      </c>
      <c r="R38" s="75">
        <f>SUM(N38:Q38)</f>
        <v>2261.8137246194333</v>
      </c>
      <c r="S38" s="68">
        <v>560.42560714555452</v>
      </c>
      <c r="T38" s="68">
        <v>573.80990948598901</v>
      </c>
      <c r="U38" s="68">
        <v>568.40962363301696</v>
      </c>
      <c r="V38" s="68">
        <v>576.91155555464786</v>
      </c>
      <c r="W38" s="75">
        <f>SUM(S38:V38)</f>
        <v>2279.5566958192085</v>
      </c>
    </row>
    <row r="39" spans="1:24" x14ac:dyDescent="0.35">
      <c r="A39" s="57" t="s">
        <v>39</v>
      </c>
      <c r="B39" s="58"/>
      <c r="C39" s="58"/>
      <c r="D39" s="68">
        <v>451.82472669911857</v>
      </c>
      <c r="E39" s="68">
        <v>585.6032800236402</v>
      </c>
      <c r="F39" s="68">
        <v>489.13622947039954</v>
      </c>
      <c r="G39" s="68">
        <v>420.14829071474924</v>
      </c>
      <c r="H39" s="74">
        <f t="shared" ref="H39:T39" si="50">H22-H38</f>
        <v>1946.712526907907</v>
      </c>
      <c r="I39" s="68">
        <v>454.30437669390659</v>
      </c>
      <c r="J39" s="68">
        <v>571.26599830500027</v>
      </c>
      <c r="K39" s="68">
        <v>540.0041155212856</v>
      </c>
      <c r="L39" s="68">
        <v>456.61565620454115</v>
      </c>
      <c r="M39" s="74">
        <f t="shared" si="50"/>
        <v>2022.1901467247339</v>
      </c>
      <c r="N39" s="68">
        <v>540.16265898671156</v>
      </c>
      <c r="O39" s="68">
        <v>577.99927374489812</v>
      </c>
      <c r="P39" s="68">
        <v>522.55141058143818</v>
      </c>
      <c r="Q39" s="68">
        <v>415.70061359972033</v>
      </c>
      <c r="R39" s="75">
        <f t="shared" si="50"/>
        <v>2056.4139569127678</v>
      </c>
      <c r="S39" s="68">
        <f>S22-S38</f>
        <v>474.00181538865036</v>
      </c>
      <c r="T39" s="68">
        <f t="shared" si="50"/>
        <v>448.32475364293987</v>
      </c>
      <c r="U39" s="68">
        <f t="shared" ref="U39:W39" si="51">U22-U38</f>
        <v>455.74301799025557</v>
      </c>
      <c r="V39" s="68">
        <f t="shared" si="51"/>
        <v>460.10333980057442</v>
      </c>
      <c r="W39" s="75">
        <f t="shared" si="51"/>
        <v>1838.1729268224208</v>
      </c>
    </row>
    <row r="40" spans="1:24" x14ac:dyDescent="0.35">
      <c r="A40" s="57" t="s">
        <v>40</v>
      </c>
      <c r="B40" s="58"/>
      <c r="C40" s="58"/>
      <c r="D40" s="68">
        <v>-14.740126647709625</v>
      </c>
      <c r="E40" s="68">
        <v>-76.104721812826924</v>
      </c>
      <c r="F40" s="68">
        <v>-8.2178960616792622</v>
      </c>
      <c r="G40" s="68">
        <v>-57.699163857941663</v>
      </c>
      <c r="H40" s="74">
        <f>SUM(D40:G40)</f>
        <v>-156.76190838015748</v>
      </c>
      <c r="I40" s="68">
        <v>-13.345707741348672</v>
      </c>
      <c r="J40" s="68">
        <v>-36.427846174651329</v>
      </c>
      <c r="K40" s="68">
        <v>-18.796327562000002</v>
      </c>
      <c r="L40" s="68">
        <v>-263.52017618640201</v>
      </c>
      <c r="M40" s="74">
        <f>SUM(I40:L40)</f>
        <v>-332.09005766440202</v>
      </c>
      <c r="N40" s="68">
        <v>-233.98540362463342</v>
      </c>
      <c r="O40" s="68">
        <v>-36.621913530797336</v>
      </c>
      <c r="P40" s="68">
        <v>-30.752535796981597</v>
      </c>
      <c r="Q40" s="68">
        <v>-61.786549826741641</v>
      </c>
      <c r="R40" s="75">
        <f>SUM(N40:Q40)</f>
        <v>-363.14640277915396</v>
      </c>
      <c r="S40" s="105">
        <v>-188.76108249579846</v>
      </c>
      <c r="T40" s="105">
        <v>-25.430170578968777</v>
      </c>
      <c r="U40" s="105">
        <v>-16.356144483216941</v>
      </c>
      <c r="V40" s="105">
        <v>-56.248622685362584</v>
      </c>
      <c r="W40" s="75">
        <f>SUM(S40:V40)</f>
        <v>-286.79602024334679</v>
      </c>
    </row>
    <row r="41" spans="1:24" x14ac:dyDescent="0.35">
      <c r="A41" s="57" t="s">
        <v>41</v>
      </c>
      <c r="B41" s="58"/>
      <c r="C41" s="58"/>
      <c r="D41" s="68">
        <v>116.28894952058852</v>
      </c>
      <c r="E41" s="68">
        <v>106.41048853529435</v>
      </c>
      <c r="F41" s="68">
        <v>104.42938929737565</v>
      </c>
      <c r="G41" s="68">
        <v>93.069655736308576</v>
      </c>
      <c r="H41" s="74">
        <f t="shared" ref="H41" si="52">SUM(D41:G41)</f>
        <v>420.19848308956711</v>
      </c>
      <c r="I41" s="68">
        <v>96.207348144032679</v>
      </c>
      <c r="J41" s="68">
        <v>90.818950057967342</v>
      </c>
      <c r="K41" s="68">
        <v>83.452519875999954</v>
      </c>
      <c r="L41" s="68">
        <v>89.774658882309993</v>
      </c>
      <c r="M41" s="74">
        <f t="shared" ref="M41" si="53">SUM(I41:L41)</f>
        <v>360.25347696030997</v>
      </c>
      <c r="N41" s="68">
        <v>79.897305415510559</v>
      </c>
      <c r="O41" s="68">
        <v>97.77941002166213</v>
      </c>
      <c r="P41" s="68">
        <v>122.67478152124011</v>
      </c>
      <c r="Q41" s="68">
        <v>132.10587666768535</v>
      </c>
      <c r="R41" s="75">
        <f t="shared" ref="R41" si="54">SUM(N41:Q41)</f>
        <v>432.45737362609816</v>
      </c>
      <c r="S41" s="68">
        <v>130.65489644050885</v>
      </c>
      <c r="T41" s="68">
        <v>137.25484097403876</v>
      </c>
      <c r="U41" s="68">
        <v>151.94248225266782</v>
      </c>
      <c r="V41" s="68">
        <v>158.52418957680331</v>
      </c>
      <c r="W41" s="75">
        <f t="shared" ref="W41" si="55">SUM(S41:V41)</f>
        <v>578.37640924401876</v>
      </c>
    </row>
    <row r="42" spans="1:24" x14ac:dyDescent="0.35">
      <c r="A42" s="57" t="s">
        <v>42</v>
      </c>
      <c r="B42" s="58"/>
      <c r="C42" s="58"/>
      <c r="D42" s="68">
        <v>10.493052600000002</v>
      </c>
      <c r="E42" s="68">
        <v>53.942714719291239</v>
      </c>
      <c r="F42" s="68">
        <v>11.434301958829117</v>
      </c>
      <c r="G42" s="68">
        <v>-1.1485284031108769</v>
      </c>
      <c r="H42" s="74">
        <f>SUM(D42:G42)</f>
        <v>74.721540875009481</v>
      </c>
      <c r="I42" s="68">
        <v>-5.6243320399500005</v>
      </c>
      <c r="J42" s="68">
        <v>-12.740559824050001</v>
      </c>
      <c r="K42" s="68">
        <v>-8.4840696319999989</v>
      </c>
      <c r="L42" s="68">
        <v>20.892530045999997</v>
      </c>
      <c r="M42" s="74">
        <f>SUM(I42:L42)</f>
        <v>-5.9564314500000037</v>
      </c>
      <c r="N42" s="68">
        <v>1.1641532182693481E-17</v>
      </c>
      <c r="O42" s="68">
        <v>-76.35054431399999</v>
      </c>
      <c r="P42" s="68">
        <v>-1.067563568001084E-2</v>
      </c>
      <c r="Q42" s="68">
        <v>1.0725858000000007E-2</v>
      </c>
      <c r="R42" s="75">
        <f>SUM(N42:Q42)</f>
        <v>-76.350494091680005</v>
      </c>
      <c r="S42" s="68">
        <v>-1.96520585</v>
      </c>
      <c r="T42" s="68">
        <v>0</v>
      </c>
      <c r="U42" s="68">
        <v>185.51555779999998</v>
      </c>
      <c r="V42" s="68">
        <v>49.718596893959997</v>
      </c>
      <c r="W42" s="75">
        <f>SUM(S42:V42)</f>
        <v>233.26894884396</v>
      </c>
    </row>
    <row r="43" spans="1:24" x14ac:dyDescent="0.35">
      <c r="A43" s="57" t="s">
        <v>43</v>
      </c>
      <c r="B43" s="58"/>
      <c r="C43" s="58"/>
      <c r="D43" s="68">
        <f>D39-SUM(D40:D42)</f>
        <v>339.7828512262397</v>
      </c>
      <c r="E43" s="68">
        <f t="shared" ref="E43:R43" si="56">E39-SUM(E40:E42)</f>
        <v>501.35479858188154</v>
      </c>
      <c r="F43" s="68">
        <f t="shared" si="56"/>
        <v>381.49043427587401</v>
      </c>
      <c r="G43" s="68">
        <f t="shared" si="56"/>
        <v>385.92632723949322</v>
      </c>
      <c r="H43" s="74">
        <f t="shared" si="56"/>
        <v>1608.5544113234878</v>
      </c>
      <c r="I43" s="68">
        <f t="shared" si="56"/>
        <v>377.06706833117261</v>
      </c>
      <c r="J43" s="68">
        <f t="shared" si="56"/>
        <v>529.61545424573421</v>
      </c>
      <c r="K43" s="68">
        <f t="shared" si="56"/>
        <v>483.83199283928565</v>
      </c>
      <c r="L43" s="68">
        <f t="shared" si="56"/>
        <v>609.46864346263317</v>
      </c>
      <c r="M43" s="74">
        <f t="shared" si="56"/>
        <v>1999.9831588788261</v>
      </c>
      <c r="N43" s="68">
        <f t="shared" si="56"/>
        <v>694.25075719583447</v>
      </c>
      <c r="O43" s="68">
        <f t="shared" si="56"/>
        <v>593.19232156803332</v>
      </c>
      <c r="P43" s="68">
        <f t="shared" si="56"/>
        <v>430.63984049285966</v>
      </c>
      <c r="Q43" s="68">
        <f t="shared" si="56"/>
        <v>345.37056090077658</v>
      </c>
      <c r="R43" s="75">
        <f t="shared" si="56"/>
        <v>2063.4534801575037</v>
      </c>
      <c r="S43" s="68">
        <f>S39-SUM(S40:S42)</f>
        <v>534.07320729393996</v>
      </c>
      <c r="T43" s="68">
        <f t="shared" ref="T43" si="57">T39-SUM(T40:T42)</f>
        <v>336.5000832478699</v>
      </c>
      <c r="U43" s="68">
        <f t="shared" ref="U43:V43" si="58">U39-SUM(U40:U42)</f>
        <v>134.64112242080472</v>
      </c>
      <c r="V43" s="68">
        <f t="shared" si="58"/>
        <v>308.10917601517372</v>
      </c>
      <c r="W43" s="75">
        <f t="shared" ref="W43" si="59">W39-SUM(W40:W42)</f>
        <v>1313.3235889777889</v>
      </c>
    </row>
    <row r="44" spans="1:24" x14ac:dyDescent="0.35">
      <c r="A44" s="57" t="s">
        <v>44</v>
      </c>
      <c r="B44" s="58"/>
      <c r="C44" s="58"/>
      <c r="D44" s="68">
        <v>81.211322570429019</v>
      </c>
      <c r="E44" s="68">
        <v>115.33733229686143</v>
      </c>
      <c r="F44" s="68">
        <v>71.12258704039678</v>
      </c>
      <c r="G44" s="68">
        <v>87.221699233349085</v>
      </c>
      <c r="H44" s="74">
        <f>SUM(D44:G44)</f>
        <v>354.89294114103632</v>
      </c>
      <c r="I44" s="68">
        <v>79.266154163074674</v>
      </c>
      <c r="J44" s="68">
        <v>103.78356950492535</v>
      </c>
      <c r="K44" s="68">
        <v>95.802613570999995</v>
      </c>
      <c r="L44" s="68">
        <v>243.27485525682252</v>
      </c>
      <c r="M44" s="74">
        <f>SUM(I44:L44)</f>
        <v>522.12719249582256</v>
      </c>
      <c r="N44" s="68">
        <v>159.13524409998016</v>
      </c>
      <c r="O44" s="68">
        <v>65.853755835009864</v>
      </c>
      <c r="P44" s="68">
        <v>43.579881064185081</v>
      </c>
      <c r="Q44" s="68">
        <v>28.046152401640136</v>
      </c>
      <c r="R44" s="75">
        <f>SUM(N44:Q44)</f>
        <v>296.61503340081526</v>
      </c>
      <c r="S44" s="68">
        <v>130.62988782859347</v>
      </c>
      <c r="T44" s="68">
        <v>77.490937904080084</v>
      </c>
      <c r="U44" s="68">
        <v>86.903837070521689</v>
      </c>
      <c r="V44" s="68">
        <v>-95.834536040699149</v>
      </c>
      <c r="W44" s="75">
        <f>SUM(S44:V44)</f>
        <v>199.19012676249611</v>
      </c>
    </row>
    <row r="45" spans="1:24" ht="15" thickBot="1" x14ac:dyDescent="0.4">
      <c r="A45" s="57" t="s">
        <v>45</v>
      </c>
      <c r="B45" s="58"/>
      <c r="C45" s="58"/>
      <c r="D45" s="114">
        <v>257.7919700634427</v>
      </c>
      <c r="E45" s="114">
        <v>384.50000130399309</v>
      </c>
      <c r="F45" s="114">
        <v>309.15612529787228</v>
      </c>
      <c r="G45" s="114">
        <v>299.18765164055225</v>
      </c>
      <c r="H45" s="115">
        <f>SUM(D45:G45)</f>
        <v>1250.6357483058603</v>
      </c>
      <c r="I45" s="114">
        <v>296.12381915711251</v>
      </c>
      <c r="J45" s="114">
        <v>425.41327614979417</v>
      </c>
      <c r="K45" s="114">
        <v>395.17890385228577</v>
      </c>
      <c r="L45" s="114">
        <v>365.0473526746905</v>
      </c>
      <c r="M45" s="115">
        <f>SUM(I45:L45)</f>
        <v>1481.763351833883</v>
      </c>
      <c r="N45" s="114">
        <v>543.76274956812108</v>
      </c>
      <c r="O45" s="114">
        <v>532.29097507553024</v>
      </c>
      <c r="P45" s="114">
        <v>393.89959315703038</v>
      </c>
      <c r="Q45" s="114">
        <v>326.00371910384428</v>
      </c>
      <c r="R45" s="116">
        <f>SUM(N45:Q45)</f>
        <v>1795.9570369045261</v>
      </c>
      <c r="S45" s="114">
        <v>411.90101044512221</v>
      </c>
      <c r="T45" s="114">
        <v>259.26965363272751</v>
      </c>
      <c r="U45" s="114">
        <v>52.263994826224533</v>
      </c>
      <c r="V45" s="114">
        <v>409.45025412517009</v>
      </c>
      <c r="W45" s="116">
        <f>SUM(S45:V45)</f>
        <v>1132.8849130292444</v>
      </c>
    </row>
    <row r="46" spans="1:24" ht="4.5" customHeight="1" x14ac:dyDescent="0.35">
      <c r="A46" s="57"/>
      <c r="B46" s="58"/>
      <c r="C46" s="58"/>
      <c r="D46" s="30"/>
      <c r="E46" s="30"/>
      <c r="F46" s="30"/>
      <c r="G46" s="30"/>
      <c r="H46" s="59"/>
      <c r="I46" s="30"/>
      <c r="J46" s="30"/>
      <c r="K46" s="30"/>
      <c r="L46" s="30"/>
      <c r="M46" s="59"/>
      <c r="N46" s="30"/>
      <c r="O46" s="30"/>
      <c r="P46" s="30"/>
      <c r="Q46" s="30"/>
      <c r="R46" s="65"/>
      <c r="S46" s="30"/>
      <c r="T46" s="30"/>
      <c r="U46" s="30"/>
      <c r="V46" s="30"/>
      <c r="W46" s="65"/>
    </row>
    <row r="47" spans="1:24" x14ac:dyDescent="0.35">
      <c r="H47" s="60"/>
      <c r="M47" s="60"/>
      <c r="R47" s="60"/>
      <c r="W47" s="60"/>
    </row>
    <row r="48" spans="1:24" x14ac:dyDescent="0.35">
      <c r="N48" s="63"/>
      <c r="O48" s="63"/>
      <c r="P48" s="63"/>
      <c r="Q48" s="63"/>
      <c r="S48" s="63"/>
      <c r="T48" s="63"/>
      <c r="U48" s="63"/>
      <c r="V48" s="63"/>
    </row>
    <row r="49" spans="1:22" x14ac:dyDescent="0.35">
      <c r="A49" s="50"/>
      <c r="N49" s="63"/>
      <c r="O49" s="63"/>
      <c r="P49" s="63"/>
      <c r="Q49" s="63"/>
      <c r="S49" s="63"/>
      <c r="T49" s="63"/>
      <c r="U49" s="63"/>
      <c r="V49" s="63"/>
    </row>
    <row r="50" spans="1:22" x14ac:dyDescent="0.35">
      <c r="N50" s="63"/>
      <c r="O50" s="63"/>
      <c r="P50" s="63"/>
      <c r="Q50" s="63"/>
      <c r="S50" s="63"/>
      <c r="T50" s="63"/>
      <c r="U50" s="63"/>
      <c r="V50" s="63"/>
    </row>
  </sheetData>
  <hyperlinks>
    <hyperlink ref="B1" location="Index!A1" display="Index" xr:uid="{033CC7A9-8A2C-44EF-9ACF-94B9FB8CAEF8}"/>
  </hyperlinks>
  <pageMargins left="0.7" right="0.7" top="0.75" bottom="0.75" header="0.3" footer="0.3"/>
  <pageSetup paperSize="9" orientation="portrait" r:id="rId1"/>
  <headerFooter>
    <oddFooter>&amp;L_x000D_&amp;1#&amp;"Calibri"&amp;10&amp;K000000 Tata Communications -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L24"/>
  <sheetViews>
    <sheetView showGridLines="0" topLeftCell="A5" zoomScale="90" zoomScaleNormal="90" workbookViewId="0">
      <selection activeCell="C1" sqref="C1"/>
    </sheetView>
  </sheetViews>
  <sheetFormatPr defaultRowHeight="14.5" x14ac:dyDescent="0.35"/>
  <cols>
    <col min="1" max="1" width="32" bestFit="1" customWidth="1"/>
    <col min="2" max="3" width="9.54296875" customWidth="1"/>
    <col min="4" max="6" width="10" bestFit="1" customWidth="1"/>
    <col min="7" max="7" width="10" style="55" bestFit="1" customWidth="1"/>
  </cols>
  <sheetData>
    <row r="1" spans="1:12" ht="18.5" x14ac:dyDescent="0.45">
      <c r="A1" s="13" t="s">
        <v>3</v>
      </c>
      <c r="B1" s="13"/>
      <c r="C1" s="69" t="s">
        <v>4</v>
      </c>
    </row>
    <row r="2" spans="1:12" ht="15.5" x14ac:dyDescent="0.35">
      <c r="A2" s="8" t="s">
        <v>66</v>
      </c>
      <c r="B2" s="8"/>
      <c r="C2" s="8"/>
    </row>
    <row r="4" spans="1:12" ht="14.5" customHeight="1" x14ac:dyDescent="0.35">
      <c r="A4" s="152" t="s">
        <v>6</v>
      </c>
      <c r="B4" s="151" t="s">
        <v>116</v>
      </c>
      <c r="C4" s="151" t="s">
        <v>172</v>
      </c>
      <c r="D4" s="151" t="s">
        <v>197</v>
      </c>
      <c r="E4" s="151" t="s">
        <v>201</v>
      </c>
      <c r="F4" s="151" t="s">
        <v>202</v>
      </c>
    </row>
    <row r="5" spans="1:12" ht="23.15" customHeight="1" x14ac:dyDescent="0.35">
      <c r="A5" s="152"/>
      <c r="B5" s="151"/>
      <c r="C5" s="151"/>
      <c r="D5" s="151"/>
      <c r="E5" s="151"/>
      <c r="F5" s="151"/>
    </row>
    <row r="6" spans="1:12" x14ac:dyDescent="0.35">
      <c r="A6" s="31" t="s">
        <v>51</v>
      </c>
      <c r="B6" s="31"/>
      <c r="C6" s="70"/>
      <c r="D6" s="70"/>
      <c r="E6" s="70"/>
      <c r="F6" s="70"/>
    </row>
    <row r="7" spans="1:12" x14ac:dyDescent="0.35">
      <c r="A7" s="15" t="s">
        <v>52</v>
      </c>
      <c r="B7" s="68">
        <v>285</v>
      </c>
      <c r="C7" s="68">
        <v>285</v>
      </c>
      <c r="D7" s="68">
        <v>285</v>
      </c>
      <c r="E7" s="68">
        <v>285</v>
      </c>
      <c r="F7" s="68">
        <v>285</v>
      </c>
      <c r="I7" s="132"/>
      <c r="K7" s="103"/>
      <c r="L7" s="103"/>
    </row>
    <row r="8" spans="1:12" x14ac:dyDescent="0.35">
      <c r="A8" s="15" t="s">
        <v>53</v>
      </c>
      <c r="B8" s="68">
        <v>896.22</v>
      </c>
      <c r="C8" s="68">
        <v>1233.26</v>
      </c>
      <c r="D8" s="68">
        <v>1168.21</v>
      </c>
      <c r="E8" s="68">
        <v>1164.49</v>
      </c>
      <c r="F8" s="68">
        <v>1501.42</v>
      </c>
      <c r="G8" s="148"/>
      <c r="K8" s="103"/>
      <c r="L8" s="103"/>
    </row>
    <row r="9" spans="1:12" ht="8.15" customHeight="1" x14ac:dyDescent="0.35">
      <c r="A9" s="15"/>
      <c r="B9" s="68"/>
      <c r="C9" s="68"/>
      <c r="D9" s="68"/>
      <c r="E9" s="68"/>
      <c r="F9" s="68"/>
      <c r="K9" s="103"/>
      <c r="L9" s="103"/>
    </row>
    <row r="10" spans="1:12" x14ac:dyDescent="0.35">
      <c r="A10" s="15" t="s">
        <v>54</v>
      </c>
      <c r="B10" s="68">
        <v>29.75</v>
      </c>
      <c r="C10" s="68">
        <v>30.34</v>
      </c>
      <c r="D10" s="68">
        <v>2.36</v>
      </c>
      <c r="E10" s="68">
        <v>2.6</v>
      </c>
      <c r="F10" s="68">
        <v>3.88</v>
      </c>
      <c r="K10" s="103"/>
      <c r="L10" s="103"/>
    </row>
    <row r="11" spans="1:12" x14ac:dyDescent="0.35">
      <c r="A11" s="15" t="s">
        <v>55</v>
      </c>
      <c r="B11" s="68">
        <v>10643.910000000002</v>
      </c>
      <c r="C11" s="68">
        <v>9218.08</v>
      </c>
      <c r="D11" s="68">
        <v>10578.91</v>
      </c>
      <c r="E11" s="68">
        <v>10224.250000000002</v>
      </c>
      <c r="F11" s="68">
        <v>9100.39</v>
      </c>
      <c r="G11" s="147"/>
      <c r="H11" s="143"/>
      <c r="K11" s="103"/>
      <c r="L11" s="103"/>
    </row>
    <row r="12" spans="1:12" x14ac:dyDescent="0.35">
      <c r="A12" s="15" t="s">
        <v>56</v>
      </c>
      <c r="B12" s="68">
        <v>8340.9700000000012</v>
      </c>
      <c r="C12" s="68">
        <v>9785.9500000000007</v>
      </c>
      <c r="D12" s="68">
        <v>8519.2400000000016</v>
      </c>
      <c r="E12" s="68">
        <v>12583.59</v>
      </c>
      <c r="F12" s="68">
        <v>13671.03</v>
      </c>
      <c r="G12" s="148"/>
      <c r="K12" s="103"/>
      <c r="L12" s="103"/>
    </row>
    <row r="13" spans="1:12" x14ac:dyDescent="0.35">
      <c r="A13" s="71" t="s">
        <v>57</v>
      </c>
      <c r="B13" s="72">
        <f>SUM(B10:B12)</f>
        <v>19014.630000000005</v>
      </c>
      <c r="C13" s="72">
        <f>SUM(C10:C12)</f>
        <v>19034.370000000003</v>
      </c>
      <c r="D13" s="72">
        <f>SUM(D10:D12)</f>
        <v>19100.510000000002</v>
      </c>
      <c r="E13" s="72">
        <f>SUM(E10:E12)</f>
        <v>22810.440000000002</v>
      </c>
      <c r="F13" s="72">
        <f>SUM(F10:F12)</f>
        <v>22775.3</v>
      </c>
      <c r="K13" s="103"/>
      <c r="L13" s="103"/>
    </row>
    <row r="14" spans="1:12" x14ac:dyDescent="0.35">
      <c r="A14" s="71" t="s">
        <v>58</v>
      </c>
      <c r="B14" s="72">
        <f>SUM(B7:B8,B13)</f>
        <v>20195.850000000006</v>
      </c>
      <c r="C14" s="72">
        <f>SUM(C7:C8,C13)</f>
        <v>20552.63</v>
      </c>
      <c r="D14" s="72">
        <f>SUM(D7:D8,D13)</f>
        <v>20553.72</v>
      </c>
      <c r="E14" s="72">
        <f>SUM(E7:E8,E13)</f>
        <v>24259.930000000004</v>
      </c>
      <c r="F14" s="72">
        <f>SUM(F7:F8,F13)</f>
        <v>24561.72</v>
      </c>
      <c r="K14" s="103"/>
      <c r="L14" s="103"/>
    </row>
    <row r="15" spans="1:12" ht="4.5" customHeight="1" x14ac:dyDescent="0.35">
      <c r="A15" s="15"/>
      <c r="B15" s="68"/>
      <c r="C15" s="68"/>
      <c r="D15" s="68"/>
      <c r="E15" s="68"/>
      <c r="F15" s="68"/>
      <c r="K15" s="103"/>
      <c r="L15" s="103"/>
    </row>
    <row r="16" spans="1:12" x14ac:dyDescent="0.35">
      <c r="A16" s="31" t="s">
        <v>59</v>
      </c>
      <c r="B16" s="70"/>
      <c r="C16" s="70"/>
      <c r="D16" s="70"/>
      <c r="E16" s="70"/>
      <c r="F16" s="70"/>
      <c r="K16" s="103"/>
      <c r="L16" s="103"/>
    </row>
    <row r="17" spans="1:12" x14ac:dyDescent="0.35">
      <c r="A17" s="15" t="s">
        <v>60</v>
      </c>
      <c r="B17" s="68">
        <v>14803.390000000001</v>
      </c>
      <c r="C17" s="68">
        <v>14741.630000000001</v>
      </c>
      <c r="D17" s="68">
        <v>15331.74</v>
      </c>
      <c r="E17" s="68">
        <v>18074.059999999998</v>
      </c>
      <c r="F17" s="68">
        <v>18562.41</v>
      </c>
      <c r="K17" s="103"/>
      <c r="L17" s="103"/>
    </row>
    <row r="18" spans="1:12" x14ac:dyDescent="0.35">
      <c r="A18" s="73" t="s">
        <v>61</v>
      </c>
      <c r="B18" s="68">
        <v>11609.840000000002</v>
      </c>
      <c r="C18" s="68">
        <v>11532.590000000002</v>
      </c>
      <c r="D18" s="68">
        <v>11869.460000000001</v>
      </c>
      <c r="E18" s="68">
        <v>12613.3</v>
      </c>
      <c r="F18" s="68">
        <v>13010.71</v>
      </c>
      <c r="K18" s="103"/>
      <c r="L18" s="103"/>
    </row>
    <row r="19" spans="1:12" x14ac:dyDescent="0.35">
      <c r="A19" s="73" t="s">
        <v>62</v>
      </c>
      <c r="B19" s="68">
        <v>1170.3599999999999</v>
      </c>
      <c r="C19" s="68">
        <v>1190.99</v>
      </c>
      <c r="D19" s="68">
        <v>1234.0999999999999</v>
      </c>
      <c r="E19" s="68">
        <v>1206.18</v>
      </c>
      <c r="F19" s="68">
        <v>1458.94</v>
      </c>
      <c r="K19" s="103"/>
      <c r="L19" s="103"/>
    </row>
    <row r="20" spans="1:12" x14ac:dyDescent="0.35">
      <c r="A20" s="73" t="s">
        <v>63</v>
      </c>
      <c r="B20" s="68">
        <f>B17-SUM(B18:B19)</f>
        <v>2023.1899999999987</v>
      </c>
      <c r="C20" s="68">
        <f>C17-SUM(C18:C19)</f>
        <v>2018.0499999999993</v>
      </c>
      <c r="D20" s="68">
        <f>D17-SUM(D18:D19)</f>
        <v>2228.1799999999985</v>
      </c>
      <c r="E20" s="68">
        <f>E17-SUM(E18:E19)</f>
        <v>4254.5799999999981</v>
      </c>
      <c r="F20" s="68">
        <f>F17-SUM(F18:F19)</f>
        <v>4092.76</v>
      </c>
      <c r="K20" s="103"/>
      <c r="L20" s="103"/>
    </row>
    <row r="21" spans="1:12" x14ac:dyDescent="0.35">
      <c r="A21" s="15" t="s">
        <v>64</v>
      </c>
      <c r="B21" s="68">
        <v>5392.48</v>
      </c>
      <c r="C21" s="68">
        <v>5810.99</v>
      </c>
      <c r="D21" s="68">
        <v>5221.9800000000005</v>
      </c>
      <c r="E21" s="68">
        <v>6185.8700000000008</v>
      </c>
      <c r="F21" s="68">
        <v>5999.2800000000007</v>
      </c>
      <c r="K21" s="103"/>
      <c r="L21" s="103"/>
    </row>
    <row r="22" spans="1:12" x14ac:dyDescent="0.35">
      <c r="A22" s="71" t="s">
        <v>65</v>
      </c>
      <c r="B22" s="72">
        <f>SUM(B17,B21)</f>
        <v>20195.870000000003</v>
      </c>
      <c r="C22" s="72">
        <f>SUM(C17,C21)</f>
        <v>20552.620000000003</v>
      </c>
      <c r="D22" s="72">
        <f>SUM(D17,D21)</f>
        <v>20553.72</v>
      </c>
      <c r="E22" s="72">
        <f>SUM(E17,E21)</f>
        <v>24259.93</v>
      </c>
      <c r="F22" s="72">
        <f>SUM(F17,F21)</f>
        <v>24561.690000000002</v>
      </c>
      <c r="K22" s="103"/>
      <c r="L22" s="103"/>
    </row>
    <row r="24" spans="1:12" x14ac:dyDescent="0.35">
      <c r="B24" s="149">
        <f t="shared" ref="B24:D24" si="0">B14-B22</f>
        <v>-1.9999999996798579E-2</v>
      </c>
      <c r="C24" s="149">
        <f t="shared" si="0"/>
        <v>9.9999999983992893E-3</v>
      </c>
      <c r="D24" s="149">
        <f t="shared" si="0"/>
        <v>0</v>
      </c>
      <c r="E24" s="149">
        <f>E14-E22</f>
        <v>0</v>
      </c>
      <c r="F24" s="149">
        <f>F14-F22</f>
        <v>2.9999999998835847E-2</v>
      </c>
    </row>
  </sheetData>
  <mergeCells count="6">
    <mergeCell ref="F4:F5"/>
    <mergeCell ref="C4:C5"/>
    <mergeCell ref="A4:A5"/>
    <mergeCell ref="B4:B5"/>
    <mergeCell ref="D4:D5"/>
    <mergeCell ref="E4:E5"/>
  </mergeCells>
  <hyperlinks>
    <hyperlink ref="C1" location="Index!A1" display="Index" xr:uid="{404A09FC-DFA8-468A-B7F2-463F7D88824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W55"/>
  <sheetViews>
    <sheetView showGridLines="0" zoomScale="90" zoomScaleNormal="90" workbookViewId="0">
      <pane xSplit="2" ySplit="4" topLeftCell="J50" activePane="bottomRight" state="frozen"/>
      <selection activeCell="B4" sqref="B4:B5"/>
      <selection pane="topRight" activeCell="B4" sqref="B4:B5"/>
      <selection pane="bottomLeft" activeCell="B4" sqref="B4:B5"/>
      <selection pane="bottomRight" activeCell="W4" sqref="W4"/>
    </sheetView>
  </sheetViews>
  <sheetFormatPr defaultColWidth="9.1796875" defaultRowHeight="14.5" outlineLevelRow="1" outlineLevelCol="1" x14ac:dyDescent="0.35"/>
  <cols>
    <col min="1" max="1" width="41.26953125" customWidth="1"/>
    <col min="2" max="2" width="5.7265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2" width="9.1796875" style="15" outlineLevel="1"/>
    <col min="23" max="23" width="9.1796875" style="16"/>
  </cols>
  <sheetData>
    <row r="1" spans="1:23" ht="18.5" x14ac:dyDescent="0.45">
      <c r="A1" s="13" t="s">
        <v>3</v>
      </c>
      <c r="B1" s="51" t="s">
        <v>4</v>
      </c>
      <c r="C1" s="52"/>
    </row>
    <row r="2" spans="1:23" ht="15.5" x14ac:dyDescent="0.35">
      <c r="A2" s="8" t="s">
        <v>191</v>
      </c>
      <c r="B2" s="8"/>
      <c r="C2" s="8"/>
    </row>
    <row r="3" spans="1:23" s="55" customFormat="1" ht="15.5" x14ac:dyDescent="0.35">
      <c r="A3" s="53"/>
      <c r="B3" s="53"/>
      <c r="C3" s="53"/>
      <c r="D3" s="27"/>
      <c r="E3" s="27"/>
      <c r="F3" s="27"/>
      <c r="G3" s="27"/>
      <c r="H3" s="54"/>
      <c r="I3" s="27"/>
      <c r="J3" s="27"/>
      <c r="K3" s="27"/>
      <c r="L3" s="27"/>
      <c r="M3" s="54"/>
      <c r="N3" s="27"/>
      <c r="O3" s="27"/>
      <c r="P3" s="27"/>
      <c r="Q3" s="27"/>
      <c r="R3" s="54"/>
      <c r="S3" s="27"/>
      <c r="T3" s="27"/>
      <c r="U3" s="27"/>
      <c r="V3" s="27"/>
      <c r="W3" s="54"/>
    </row>
    <row r="4" spans="1:23"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c r="V4" s="21">
        <v>45382</v>
      </c>
      <c r="W4" s="22" t="s">
        <v>203</v>
      </c>
    </row>
    <row r="5" spans="1:23" s="34" customFormat="1" ht="15" customHeight="1" x14ac:dyDescent="0.35">
      <c r="A5" s="56"/>
      <c r="B5" s="19"/>
      <c r="C5" s="19"/>
      <c r="D5" s="133"/>
      <c r="E5" s="133"/>
      <c r="F5" s="133"/>
      <c r="G5" s="133"/>
      <c r="H5" s="133"/>
      <c r="I5" s="133"/>
      <c r="J5" s="133"/>
      <c r="K5" s="133"/>
      <c r="L5" s="133"/>
      <c r="M5" s="133"/>
      <c r="N5" s="133"/>
      <c r="O5" s="133"/>
      <c r="P5" s="133"/>
      <c r="Q5" s="133"/>
      <c r="R5" s="133"/>
      <c r="S5" s="133"/>
      <c r="T5" s="133"/>
      <c r="U5" s="133"/>
      <c r="V5" s="133"/>
      <c r="W5" s="133"/>
    </row>
    <row r="6" spans="1:23" ht="15.5" x14ac:dyDescent="0.35">
      <c r="A6" s="61" t="s">
        <v>35</v>
      </c>
      <c r="B6" s="58"/>
      <c r="C6" s="58"/>
      <c r="D6" s="68">
        <f>SUM(D7:D8,D11)</f>
        <v>4402.9386757223147</v>
      </c>
      <c r="E6" s="68">
        <f>SUM(E7:E8,E11)</f>
        <v>4401.0770599315601</v>
      </c>
      <c r="F6" s="68">
        <f>SUM(F7:F8,F11)</f>
        <v>4222.8391315988638</v>
      </c>
      <c r="G6" s="68">
        <f>SUM(G7:G8,G11)</f>
        <v>4073.2492966404693</v>
      </c>
      <c r="H6" s="74">
        <f>SUM(D6:G6)</f>
        <v>17100.104163893207</v>
      </c>
      <c r="I6" s="68">
        <f>SUM(I7:I8,I11)</f>
        <v>4102.7895864229822</v>
      </c>
      <c r="J6" s="68">
        <f>SUM(J7:J8,J11)</f>
        <v>4174.0216944030171</v>
      </c>
      <c r="K6" s="68">
        <f>SUM(K7:K8,K11)</f>
        <v>4184.8844854629988</v>
      </c>
      <c r="L6" s="68">
        <f>SUM(L7:L8,L11)</f>
        <v>4263.0365853610001</v>
      </c>
      <c r="M6" s="74">
        <f>SUM(I6:L6)</f>
        <v>16724.732351649996</v>
      </c>
      <c r="N6" s="68">
        <f>SUM(N7:N8,N11)</f>
        <v>4310.5234916639847</v>
      </c>
      <c r="O6" s="68">
        <f>SUM(O7:O8,O11)</f>
        <v>4430.7379621741047</v>
      </c>
      <c r="P6" s="68">
        <f>SUM(P7:P8,P11)</f>
        <v>4528.3377572484706</v>
      </c>
      <c r="Q6" s="68">
        <f>SUM(Q7:Q8,Q11)</f>
        <v>4568.6624156403814</v>
      </c>
      <c r="R6" s="74">
        <f>SUM(N6:Q6)</f>
        <v>17838.26162672694</v>
      </c>
      <c r="S6" s="68">
        <f>SUM(S7:S8,S11)</f>
        <v>4771.3585293203842</v>
      </c>
      <c r="T6" s="68">
        <f>SUM(T7:T8,T11)</f>
        <v>4872.499407819415</v>
      </c>
      <c r="U6" s="68">
        <f>SUM(U7:U8,U11)</f>
        <v>5633.2605863500594</v>
      </c>
      <c r="V6" s="68">
        <f>SUM(V7:V8,V11)</f>
        <v>5691.7052433836634</v>
      </c>
      <c r="W6" s="74">
        <f>SUM(S6:V6)</f>
        <v>20968.823766873524</v>
      </c>
    </row>
    <row r="7" spans="1:23" x14ac:dyDescent="0.35">
      <c r="A7" s="79" t="s">
        <v>12</v>
      </c>
      <c r="B7" s="58"/>
      <c r="C7" s="58"/>
      <c r="D7" s="68">
        <v>799.3215459960818</v>
      </c>
      <c r="E7" s="68">
        <v>758.91586283129402</v>
      </c>
      <c r="F7" s="68">
        <v>674.26225365173946</v>
      </c>
      <c r="G7" s="68">
        <v>558.27369386824932</v>
      </c>
      <c r="H7" s="74">
        <f t="shared" ref="H7:H11" si="0">SUM(D7:G7)</f>
        <v>2790.7733563473648</v>
      </c>
      <c r="I7" s="68">
        <v>589.17622886923664</v>
      </c>
      <c r="J7" s="68">
        <v>606.04179264676316</v>
      </c>
      <c r="K7" s="68">
        <v>554.21004600400022</v>
      </c>
      <c r="L7" s="68">
        <v>536.9298782799998</v>
      </c>
      <c r="M7" s="74">
        <f t="shared" ref="M7:M15" si="1">SUM(I7:L7)</f>
        <v>2286.3579457999995</v>
      </c>
      <c r="N7" s="68">
        <v>561.3986103494002</v>
      </c>
      <c r="O7" s="68">
        <v>524.48674584231992</v>
      </c>
      <c r="P7" s="68">
        <v>505.8397343761348</v>
      </c>
      <c r="Q7" s="68">
        <v>462.4322790940945</v>
      </c>
      <c r="R7" s="74">
        <f t="shared" ref="R7:R11" si="2">SUM(N7:Q7)</f>
        <v>2054.1573696619494</v>
      </c>
      <c r="S7" s="68">
        <v>418.28964757917703</v>
      </c>
      <c r="T7" s="68">
        <v>428.68443608145134</v>
      </c>
      <c r="U7" s="68">
        <v>423.13022082385885</v>
      </c>
      <c r="V7" s="68">
        <v>428.95516888475112</v>
      </c>
      <c r="W7" s="74">
        <f t="shared" ref="W7:W11" si="3">SUM(S7:V7)</f>
        <v>1699.0594733692385</v>
      </c>
    </row>
    <row r="8" spans="1:23" x14ac:dyDescent="0.35">
      <c r="A8" s="79" t="s">
        <v>14</v>
      </c>
      <c r="B8" s="58"/>
      <c r="C8" s="58"/>
      <c r="D8" s="68">
        <f>SUM(D9:D10)</f>
        <v>3175.5664525169823</v>
      </c>
      <c r="E8" s="68">
        <f t="shared" ref="E8:Q8" si="4">SUM(E9:E10)</f>
        <v>3209.9263995635206</v>
      </c>
      <c r="F8" s="68">
        <f t="shared" si="4"/>
        <v>3126.2873639359209</v>
      </c>
      <c r="G8" s="68">
        <f t="shared" si="4"/>
        <v>3087.5000995586124</v>
      </c>
      <c r="H8" s="74">
        <f t="shared" si="0"/>
        <v>12599.280315575035</v>
      </c>
      <c r="I8" s="68">
        <f t="shared" si="4"/>
        <v>3104.4866956704727</v>
      </c>
      <c r="J8" s="68">
        <f t="shared" si="4"/>
        <v>3139.9094011815268</v>
      </c>
      <c r="K8" s="68">
        <f t="shared" si="4"/>
        <v>3233.021387500999</v>
      </c>
      <c r="L8" s="68">
        <f t="shared" si="4"/>
        <v>3301.4198566470004</v>
      </c>
      <c r="M8" s="74">
        <f t="shared" si="1"/>
        <v>12778.837340999999</v>
      </c>
      <c r="N8" s="68">
        <f t="shared" si="4"/>
        <v>3339.7029950199499</v>
      </c>
      <c r="O8" s="68">
        <f t="shared" si="4"/>
        <v>3492.6139644888626</v>
      </c>
      <c r="P8" s="68">
        <f t="shared" si="4"/>
        <v>3592.8898516127165</v>
      </c>
      <c r="Q8" s="68">
        <f t="shared" si="4"/>
        <v>3670.3010256094858</v>
      </c>
      <c r="R8" s="74">
        <f t="shared" si="2"/>
        <v>14095.507836731016</v>
      </c>
      <c r="S8" s="68">
        <f>SUM(S9:S10)</f>
        <v>3912.1305975018286</v>
      </c>
      <c r="T8" s="68">
        <f t="shared" ref="T8:U8" si="5">SUM(T9:T10)</f>
        <v>3994.5123432940363</v>
      </c>
      <c r="U8" s="68">
        <f t="shared" si="5"/>
        <v>4618.0136868694099</v>
      </c>
      <c r="V8" s="68">
        <f t="shared" ref="V8" si="6">SUM(V9:V10)</f>
        <v>4655.8650897805728</v>
      </c>
      <c r="W8" s="74">
        <f t="shared" si="3"/>
        <v>17180.521717445845</v>
      </c>
    </row>
    <row r="9" spans="1:23" outlineLevel="1" x14ac:dyDescent="0.35">
      <c r="A9" s="78" t="s">
        <v>15</v>
      </c>
      <c r="B9" s="58"/>
      <c r="C9" s="58"/>
      <c r="D9" s="68">
        <v>2193.4129290843557</v>
      </c>
      <c r="E9" s="68">
        <v>2232.7556887995197</v>
      </c>
      <c r="F9" s="68">
        <v>2249.2088473993708</v>
      </c>
      <c r="G9" s="68">
        <v>2235.9216429100397</v>
      </c>
      <c r="H9" s="74">
        <f t="shared" si="0"/>
        <v>8911.2991081932851</v>
      </c>
      <c r="I9" s="68">
        <v>2230.7377717914815</v>
      </c>
      <c r="J9" s="68">
        <v>2240.7512463665184</v>
      </c>
      <c r="K9" s="68">
        <v>2277.6702821309991</v>
      </c>
      <c r="L9" s="68">
        <v>2288.5063704110003</v>
      </c>
      <c r="M9" s="74">
        <f t="shared" si="1"/>
        <v>9037.6656706999984</v>
      </c>
      <c r="N9" s="68">
        <v>2310.714983742605</v>
      </c>
      <c r="O9" s="68">
        <v>2373.9297006105935</v>
      </c>
      <c r="P9" s="68">
        <v>2414.9173119773359</v>
      </c>
      <c r="Q9" s="68">
        <v>2456.893021033387</v>
      </c>
      <c r="R9" s="74">
        <f t="shared" si="2"/>
        <v>9556.4550173639218</v>
      </c>
      <c r="S9" s="68">
        <v>2497.3716928077874</v>
      </c>
      <c r="T9" s="68">
        <v>2537.6581986480069</v>
      </c>
      <c r="U9" s="68">
        <v>2518.6372737563593</v>
      </c>
      <c r="V9" s="68">
        <v>2573.5634222367617</v>
      </c>
      <c r="W9" s="74">
        <f t="shared" si="3"/>
        <v>10127.230587448914</v>
      </c>
    </row>
    <row r="10" spans="1:23" outlineLevel="1" x14ac:dyDescent="0.35">
      <c r="A10" s="78" t="s">
        <v>68</v>
      </c>
      <c r="B10" s="58"/>
      <c r="C10" s="58"/>
      <c r="D10" s="68">
        <f>SUM(D20:D24)</f>
        <v>982.15352343262657</v>
      </c>
      <c r="E10" s="68">
        <f>SUM(E20:E24)</f>
        <v>977.17071076400089</v>
      </c>
      <c r="F10" s="68">
        <f>SUM(F20:F24)</f>
        <v>877.07851653655007</v>
      </c>
      <c r="G10" s="68">
        <f>SUM(G20:G24)</f>
        <v>851.57845664857246</v>
      </c>
      <c r="H10" s="74">
        <f t="shared" si="0"/>
        <v>3687.9812073817502</v>
      </c>
      <c r="I10" s="68">
        <f>SUM(I20:I24)</f>
        <v>873.74892387899138</v>
      </c>
      <c r="J10" s="68">
        <f>SUM(J20:J24)</f>
        <v>899.15815481500852</v>
      </c>
      <c r="K10" s="68">
        <f>SUM(K20:K24)</f>
        <v>955.35110536999991</v>
      </c>
      <c r="L10" s="68">
        <f>SUM(L20:L24)</f>
        <v>1012.913486236</v>
      </c>
      <c r="M10" s="74">
        <f t="shared" si="1"/>
        <v>3741.1716702999997</v>
      </c>
      <c r="N10" s="68">
        <f>SUM(N20:N24)</f>
        <v>1028.9880112773449</v>
      </c>
      <c r="O10" s="68">
        <f>SUM(O20:O24)</f>
        <v>1118.6842638782693</v>
      </c>
      <c r="P10" s="68">
        <f>SUM(P20:P24)</f>
        <v>1177.9725396353808</v>
      </c>
      <c r="Q10" s="68">
        <f>SUM(Q20:Q24)</f>
        <v>1213.4080045760988</v>
      </c>
      <c r="R10" s="74">
        <f t="shared" si="2"/>
        <v>4539.0528193670943</v>
      </c>
      <c r="S10" s="68">
        <v>1414.7589046940409</v>
      </c>
      <c r="T10" s="68">
        <v>1456.8541446460297</v>
      </c>
      <c r="U10" s="68">
        <v>2099.3764131130506</v>
      </c>
      <c r="V10" s="68">
        <v>2082.3016675438112</v>
      </c>
      <c r="W10" s="74">
        <f t="shared" si="3"/>
        <v>7053.2911299969319</v>
      </c>
    </row>
    <row r="11" spans="1:23" x14ac:dyDescent="0.35">
      <c r="A11" s="79" t="s">
        <v>67</v>
      </c>
      <c r="B11" s="58"/>
      <c r="C11" s="58"/>
      <c r="D11" s="68">
        <v>428.05067720925001</v>
      </c>
      <c r="E11" s="68">
        <v>432.2347975367461</v>
      </c>
      <c r="F11" s="68">
        <v>422.28951401120344</v>
      </c>
      <c r="G11" s="68">
        <v>427.47550321360774</v>
      </c>
      <c r="H11" s="74">
        <f t="shared" si="0"/>
        <v>1710.0504919708073</v>
      </c>
      <c r="I11" s="68">
        <v>409.12666188327267</v>
      </c>
      <c r="J11" s="68">
        <v>428.0705005747273</v>
      </c>
      <c r="K11" s="68">
        <v>397.65305195799999</v>
      </c>
      <c r="L11" s="68">
        <v>424.68685043400001</v>
      </c>
      <c r="M11" s="74">
        <f t="shared" si="1"/>
        <v>1659.53706485</v>
      </c>
      <c r="N11" s="68">
        <v>409.42188629463482</v>
      </c>
      <c r="O11" s="68">
        <v>413.63725184292224</v>
      </c>
      <c r="P11" s="68">
        <v>429.60817125961938</v>
      </c>
      <c r="Q11" s="68">
        <v>435.92911093680152</v>
      </c>
      <c r="R11" s="74">
        <f t="shared" si="2"/>
        <v>1688.5964203339781</v>
      </c>
      <c r="S11" s="68">
        <v>440.93828423937856</v>
      </c>
      <c r="T11" s="68">
        <v>449.30262844392735</v>
      </c>
      <c r="U11" s="68">
        <v>592.11667865679078</v>
      </c>
      <c r="V11" s="68">
        <v>606.88498471833941</v>
      </c>
      <c r="W11" s="74">
        <f t="shared" si="3"/>
        <v>2089.242576058436</v>
      </c>
    </row>
    <row r="12" spans="1:23" s="107" customFormat="1" ht="15.5" x14ac:dyDescent="0.35">
      <c r="A12" s="61" t="s">
        <v>36</v>
      </c>
      <c r="B12" s="104"/>
      <c r="C12" s="104"/>
      <c r="D12" s="105">
        <f>SUM(D13:D14,D17)</f>
        <v>2449.3693999915913</v>
      </c>
      <c r="E12" s="105">
        <f>SUM(E13:E14,E17)</f>
        <v>2523.4393880072348</v>
      </c>
      <c r="F12" s="105">
        <f>SUM(F13:F14,F17)</f>
        <v>2472.6290089013091</v>
      </c>
      <c r="G12" s="105">
        <f>SUM(G13:G14,G17)</f>
        <v>2473.7369174602463</v>
      </c>
      <c r="H12" s="106">
        <f>SUM(D12:G12)</f>
        <v>9919.1747143603825</v>
      </c>
      <c r="I12" s="105">
        <f>SUM(I13:I14,I17)</f>
        <v>2362.2910126537495</v>
      </c>
      <c r="J12" s="105">
        <f>SUM(J13:J14,J17)</f>
        <v>2425.6033802491411</v>
      </c>
      <c r="K12" s="105">
        <f>SUM(K13:K14,K17)</f>
        <v>2504.9232536712693</v>
      </c>
      <c r="L12" s="105">
        <f>SUM(L13:L14,L17)</f>
        <v>2578.784126462629</v>
      </c>
      <c r="M12" s="74">
        <f>SUM(I12:L12)</f>
        <v>9871.6017730367894</v>
      </c>
      <c r="N12" s="105">
        <f>SUM(N13:N14,N17)</f>
        <v>2618.9034840051813</v>
      </c>
      <c r="O12" s="105">
        <f>SUM(O13:O14,O17)</f>
        <v>2712.192425759124</v>
      </c>
      <c r="P12" s="105">
        <f>SUM(P13:P14,P17)</f>
        <v>2756.6541853483623</v>
      </c>
      <c r="Q12" s="105">
        <f>SUM(Q13:Q14,Q17)</f>
        <v>2829.0159096402767</v>
      </c>
      <c r="R12" s="106">
        <f>SUM(N12:Q12)</f>
        <v>10916.766004752944</v>
      </c>
      <c r="S12" s="105">
        <f>SUM(S13:S14,S17)</f>
        <v>2916.016220447324</v>
      </c>
      <c r="T12" s="105">
        <f>SUM(T13:T14,T17)</f>
        <v>2896.7485298762808</v>
      </c>
      <c r="U12" s="105">
        <f>SUM(U13:U14,U17)</f>
        <v>3170.6654727684363</v>
      </c>
      <c r="V12" s="105">
        <f>SUM(V13:V14,V17)</f>
        <v>3187.6072434506955</v>
      </c>
      <c r="W12" s="106">
        <f>SUM(S12:V12)</f>
        <v>12171.037466542735</v>
      </c>
    </row>
    <row r="13" spans="1:23" x14ac:dyDescent="0.35">
      <c r="A13" s="79" t="s">
        <v>12</v>
      </c>
      <c r="B13" s="58"/>
      <c r="C13" s="58"/>
      <c r="D13" s="68">
        <v>128.2901596234156</v>
      </c>
      <c r="E13" s="68">
        <v>129.4328531048003</v>
      </c>
      <c r="F13" s="68">
        <v>78.094864100929087</v>
      </c>
      <c r="G13" s="68">
        <v>92.452910754445952</v>
      </c>
      <c r="H13" s="74">
        <f t="shared" ref="H13:H17" si="7">SUM(D13:G13)</f>
        <v>428.27078758359096</v>
      </c>
      <c r="I13" s="68">
        <v>85.074169021018662</v>
      </c>
      <c r="J13" s="68">
        <v>99.898837562981228</v>
      </c>
      <c r="K13" s="68">
        <v>89.379489603000053</v>
      </c>
      <c r="L13" s="68">
        <v>106.71839356299984</v>
      </c>
      <c r="M13" s="74">
        <f t="shared" si="1"/>
        <v>381.07088974999976</v>
      </c>
      <c r="N13" s="68">
        <v>105.15643724604871</v>
      </c>
      <c r="O13" s="68">
        <v>145.69793405087626</v>
      </c>
      <c r="P13" s="68">
        <v>138.50016516874598</v>
      </c>
      <c r="Q13" s="68">
        <v>121.70904857730478</v>
      </c>
      <c r="R13" s="75">
        <f t="shared" ref="R13:R17" si="8">SUM(N13:Q13)</f>
        <v>511.06358504297572</v>
      </c>
      <c r="S13" s="68">
        <v>113.82367026265699</v>
      </c>
      <c r="T13" s="68">
        <v>111.36243466511716</v>
      </c>
      <c r="U13" s="68">
        <v>103.1088368384833</v>
      </c>
      <c r="V13" s="68">
        <v>99.08419794506392</v>
      </c>
      <c r="W13" s="75">
        <f t="shared" ref="W13:W17" si="9">SUM(S13:V13)</f>
        <v>427.37913971132139</v>
      </c>
    </row>
    <row r="14" spans="1:23" x14ac:dyDescent="0.35">
      <c r="A14" s="79" t="s">
        <v>14</v>
      </c>
      <c r="B14" s="58"/>
      <c r="C14" s="58"/>
      <c r="D14" s="68">
        <f>SUM(D15:D16)</f>
        <v>2218.2714194834166</v>
      </c>
      <c r="E14" s="68">
        <f t="shared" ref="E14:S14" si="10">SUM(E15:E16)</f>
        <v>2308.8368069115386</v>
      </c>
      <c r="F14" s="68">
        <f t="shared" si="10"/>
        <v>2299.8420414209522</v>
      </c>
      <c r="G14" s="68">
        <f t="shared" si="10"/>
        <v>2254.1814680854945</v>
      </c>
      <c r="H14" s="74">
        <f t="shared" si="10"/>
        <v>9081.1317359014029</v>
      </c>
      <c r="I14" s="68">
        <f t="shared" si="10"/>
        <v>2192.7514176005834</v>
      </c>
      <c r="J14" s="68">
        <f t="shared" si="10"/>
        <v>2240.1969998723075</v>
      </c>
      <c r="K14" s="68">
        <f t="shared" si="10"/>
        <v>2335.1063669742693</v>
      </c>
      <c r="L14" s="68">
        <f t="shared" si="10"/>
        <v>2350.3641246396296</v>
      </c>
      <c r="M14" s="74">
        <f t="shared" si="10"/>
        <v>9118.4189090867894</v>
      </c>
      <c r="N14" s="68">
        <f t="shared" si="10"/>
        <v>2405.0518516426</v>
      </c>
      <c r="O14" s="68">
        <f t="shared" si="10"/>
        <v>2468.4704031422043</v>
      </c>
      <c r="P14" s="68">
        <f t="shared" si="10"/>
        <v>2503.6117912608752</v>
      </c>
      <c r="Q14" s="68">
        <f t="shared" si="10"/>
        <v>2575.4143617003829</v>
      </c>
      <c r="R14" s="75">
        <f t="shared" si="10"/>
        <v>9952.5484077460624</v>
      </c>
      <c r="S14" s="68">
        <f t="shared" si="10"/>
        <v>2694.5298555852123</v>
      </c>
      <c r="T14" s="68">
        <f>SUM(T15:T16)</f>
        <v>2668.3834865842337</v>
      </c>
      <c r="U14" s="68">
        <f>SUM(U15:U16)</f>
        <v>2840.2694569996165</v>
      </c>
      <c r="V14" s="68">
        <f>SUM(V15:V16)</f>
        <v>2802.5936608268717</v>
      </c>
      <c r="W14" s="75">
        <f t="shared" ref="W14" si="11">SUM(W15:W16)</f>
        <v>11005.776459995936</v>
      </c>
    </row>
    <row r="15" spans="1:23" outlineLevel="1" x14ac:dyDescent="0.35">
      <c r="A15" s="78" t="s">
        <v>15</v>
      </c>
      <c r="B15" s="58"/>
      <c r="C15" s="58"/>
      <c r="D15" s="68">
        <v>1779.3484677859228</v>
      </c>
      <c r="E15" s="68">
        <v>1827.5015357610994</v>
      </c>
      <c r="F15" s="68">
        <v>1844.6116264499233</v>
      </c>
      <c r="G15" s="68">
        <v>1855.9089873388245</v>
      </c>
      <c r="H15" s="74">
        <f t="shared" si="7"/>
        <v>7307.3706173357705</v>
      </c>
      <c r="I15" s="68">
        <v>1786.914633384087</v>
      </c>
      <c r="J15" s="68">
        <v>1806.9223683365681</v>
      </c>
      <c r="K15" s="68">
        <v>1859.373680300713</v>
      </c>
      <c r="L15" s="68">
        <v>1878.4177056895433</v>
      </c>
      <c r="M15" s="74">
        <f t="shared" si="1"/>
        <v>7331.6283877109117</v>
      </c>
      <c r="N15" s="68">
        <v>1883.5674466092296</v>
      </c>
      <c r="O15" s="68">
        <v>1929.4330347370967</v>
      </c>
      <c r="P15" s="68">
        <v>1946.5483705509703</v>
      </c>
      <c r="Q15" s="68">
        <v>1978.9474209941998</v>
      </c>
      <c r="R15" s="75">
        <f>SUM(N15:Q15)</f>
        <v>7738.496272891497</v>
      </c>
      <c r="S15" s="68">
        <v>2006.3428923511728</v>
      </c>
      <c r="T15" s="68">
        <v>2032.2226614958761</v>
      </c>
      <c r="U15" s="68">
        <v>2043.251123896305</v>
      </c>
      <c r="V15" s="68">
        <v>2058.702820001874</v>
      </c>
      <c r="W15" s="75">
        <f>SUM(S15:V15)</f>
        <v>8140.5194977452284</v>
      </c>
    </row>
    <row r="16" spans="1:23" outlineLevel="1" x14ac:dyDescent="0.35">
      <c r="A16" s="78" t="s">
        <v>68</v>
      </c>
      <c r="B16" s="58"/>
      <c r="C16" s="58"/>
      <c r="D16" s="68">
        <v>438.9229516974936</v>
      </c>
      <c r="E16" s="68">
        <v>481.33527115043904</v>
      </c>
      <c r="F16" s="68">
        <v>455.23041497102918</v>
      </c>
      <c r="G16" s="68">
        <v>398.27248074667011</v>
      </c>
      <c r="H16" s="74">
        <f t="shared" si="7"/>
        <v>1773.7611185656319</v>
      </c>
      <c r="I16" s="68">
        <v>405.83678421649637</v>
      </c>
      <c r="J16" s="68">
        <v>433.27463153573933</v>
      </c>
      <c r="K16" s="68">
        <v>475.73268667355626</v>
      </c>
      <c r="L16" s="68">
        <v>471.94641895008652</v>
      </c>
      <c r="M16" s="74">
        <f t="shared" ref="M16:M17" si="12">SUM(I16:L16)</f>
        <v>1786.7905213758784</v>
      </c>
      <c r="N16" s="68">
        <v>521.48440503337031</v>
      </c>
      <c r="O16" s="68">
        <v>539.03736840510737</v>
      </c>
      <c r="P16" s="68">
        <v>557.06342070990468</v>
      </c>
      <c r="Q16" s="68">
        <v>596.46694070618298</v>
      </c>
      <c r="R16" s="74">
        <f t="shared" si="8"/>
        <v>2214.0521348545653</v>
      </c>
      <c r="S16" s="68">
        <v>688.18696323403969</v>
      </c>
      <c r="T16" s="68">
        <v>636.16082508835746</v>
      </c>
      <c r="U16" s="68">
        <v>797.01833310331153</v>
      </c>
      <c r="V16" s="68">
        <v>743.89084082499767</v>
      </c>
      <c r="W16" s="74">
        <f t="shared" si="9"/>
        <v>2865.2569622507067</v>
      </c>
    </row>
    <row r="17" spans="1:23" x14ac:dyDescent="0.35">
      <c r="A17" s="79" t="s">
        <v>67</v>
      </c>
      <c r="B17" s="58"/>
      <c r="C17" s="58"/>
      <c r="D17" s="68">
        <v>102.80782088475905</v>
      </c>
      <c r="E17" s="68">
        <v>85.169727990895609</v>
      </c>
      <c r="F17" s="68">
        <v>94.692103379427977</v>
      </c>
      <c r="G17" s="68">
        <v>127.10253862030586</v>
      </c>
      <c r="H17" s="74">
        <f t="shared" si="7"/>
        <v>409.77219087538845</v>
      </c>
      <c r="I17" s="68">
        <v>84.46542603214732</v>
      </c>
      <c r="J17" s="68">
        <v>85.507542813852609</v>
      </c>
      <c r="K17" s="68">
        <v>80.437397094000119</v>
      </c>
      <c r="L17" s="68">
        <v>121.70160825999984</v>
      </c>
      <c r="M17" s="74">
        <f t="shared" si="12"/>
        <v>372.11197419999991</v>
      </c>
      <c r="N17" s="68">
        <v>108.69519511653237</v>
      </c>
      <c r="O17" s="68">
        <v>98.024088566043673</v>
      </c>
      <c r="P17" s="68">
        <v>114.54222891874107</v>
      </c>
      <c r="Q17" s="68">
        <v>131.89249936258918</v>
      </c>
      <c r="R17" s="75">
        <f t="shared" si="8"/>
        <v>453.15401196390633</v>
      </c>
      <c r="S17" s="68">
        <v>107.66269459945492</v>
      </c>
      <c r="T17" s="68">
        <v>117.00260862693013</v>
      </c>
      <c r="U17" s="68">
        <v>227.28717893033632</v>
      </c>
      <c r="V17" s="68">
        <v>285.92938467876002</v>
      </c>
      <c r="W17" s="75">
        <f t="shared" si="9"/>
        <v>737.88186683548133</v>
      </c>
    </row>
    <row r="18" spans="1:23" x14ac:dyDescent="0.35">
      <c r="A18" s="137"/>
      <c r="B18" s="58"/>
      <c r="C18" s="58"/>
      <c r="D18" s="68"/>
      <c r="E18" s="68"/>
      <c r="F18" s="68"/>
      <c r="G18" s="68"/>
      <c r="H18" s="74"/>
      <c r="I18" s="68"/>
      <c r="J18" s="68"/>
      <c r="K18" s="68"/>
      <c r="L18" s="68"/>
      <c r="M18" s="74"/>
      <c r="N18" s="68"/>
      <c r="O18" s="68"/>
      <c r="P18" s="68"/>
      <c r="Q18" s="68"/>
      <c r="R18" s="75"/>
      <c r="S18" s="68"/>
      <c r="T18" s="68"/>
      <c r="U18" s="68"/>
      <c r="V18" s="68"/>
      <c r="W18" s="75"/>
    </row>
    <row r="19" spans="1:23" ht="15.5" x14ac:dyDescent="0.35">
      <c r="A19" s="61" t="s">
        <v>183</v>
      </c>
      <c r="B19" s="58"/>
      <c r="C19" s="58"/>
      <c r="D19" s="68"/>
      <c r="E19" s="68"/>
      <c r="F19" s="68"/>
      <c r="G19" s="68"/>
      <c r="H19" s="74"/>
      <c r="I19" s="68"/>
      <c r="J19" s="68"/>
      <c r="K19" s="68"/>
      <c r="L19" s="68"/>
      <c r="M19" s="74"/>
      <c r="N19" s="68"/>
      <c r="O19" s="68"/>
      <c r="P19" s="68"/>
      <c r="Q19" s="68"/>
      <c r="R19" s="75"/>
      <c r="S19" s="68"/>
      <c r="T19" s="68"/>
      <c r="U19" s="68"/>
      <c r="V19" s="68"/>
      <c r="W19" s="75"/>
    </row>
    <row r="20" spans="1:23" x14ac:dyDescent="0.35">
      <c r="A20" s="79" t="s">
        <v>110</v>
      </c>
      <c r="B20" s="58"/>
      <c r="C20" s="58"/>
      <c r="D20" s="68">
        <v>594.20810955648062</v>
      </c>
      <c r="E20" s="68">
        <v>498.08107555039237</v>
      </c>
      <c r="F20" s="68">
        <v>405.05872293187696</v>
      </c>
      <c r="G20" s="68">
        <v>354.23103858756184</v>
      </c>
      <c r="H20" s="74">
        <f>SUM(D20:G20)</f>
        <v>1851.5789466263118</v>
      </c>
      <c r="I20" s="68">
        <v>379.34470904411472</v>
      </c>
      <c r="J20" s="68">
        <v>374.20521833188525</v>
      </c>
      <c r="K20" s="68">
        <v>368.98667528700003</v>
      </c>
      <c r="L20" s="68">
        <v>380.14276093699993</v>
      </c>
      <c r="M20" s="74">
        <f>SUM(I20:L20)</f>
        <v>1502.6793635999998</v>
      </c>
      <c r="N20" s="68">
        <v>367.48918597521578</v>
      </c>
      <c r="O20" s="68">
        <v>377.92303627382739</v>
      </c>
      <c r="P20" s="68">
        <v>401.4873175300753</v>
      </c>
      <c r="Q20" s="68">
        <v>386.92321444904258</v>
      </c>
      <c r="R20" s="74">
        <f>SUM(N20:Q20)</f>
        <v>1533.8227542281611</v>
      </c>
      <c r="S20" s="68">
        <v>438.78311950029246</v>
      </c>
      <c r="T20" s="68">
        <v>406.34932509109319</v>
      </c>
      <c r="U20" s="68">
        <v>1053.6074294182188</v>
      </c>
      <c r="V20" s="68">
        <v>1050.9023967246223</v>
      </c>
      <c r="W20" s="74">
        <f>SUM(S20:V20)</f>
        <v>2949.6422707342267</v>
      </c>
    </row>
    <row r="21" spans="1:23" x14ac:dyDescent="0.35">
      <c r="A21" s="79" t="s">
        <v>111</v>
      </c>
      <c r="B21" s="58"/>
      <c r="C21" s="58"/>
      <c r="D21" s="68">
        <v>194.90803790750442</v>
      </c>
      <c r="E21" s="68">
        <v>238.38633376700378</v>
      </c>
      <c r="F21" s="68">
        <v>220.21621532525151</v>
      </c>
      <c r="G21" s="68">
        <v>245.56568126437057</v>
      </c>
      <c r="H21" s="74">
        <f>SUM(D21:G21)</f>
        <v>899.07626826413025</v>
      </c>
      <c r="I21" s="68">
        <v>226.95231035811537</v>
      </c>
      <c r="J21" s="68">
        <v>244.11511893988464</v>
      </c>
      <c r="K21" s="68">
        <v>262.00345777499996</v>
      </c>
      <c r="L21" s="68">
        <v>257.54659842700005</v>
      </c>
      <c r="M21" s="74">
        <f>SUM(I21:L21)</f>
        <v>990.61748550000004</v>
      </c>
      <c r="N21" s="68">
        <v>281.4798519720739</v>
      </c>
      <c r="O21" s="68">
        <v>297.67773130695309</v>
      </c>
      <c r="P21" s="68">
        <v>323.98542484267568</v>
      </c>
      <c r="Q21" s="68">
        <v>356.77087974306789</v>
      </c>
      <c r="R21" s="74">
        <f>SUM(N21:Q21)</f>
        <v>1259.9138878647705</v>
      </c>
      <c r="S21" s="68">
        <v>348.65377274333969</v>
      </c>
      <c r="T21" s="68">
        <v>370.45942597854105</v>
      </c>
      <c r="U21" s="68">
        <v>364.57000193646547</v>
      </c>
      <c r="V21" s="68">
        <v>367.04096113965056</v>
      </c>
      <c r="W21" s="74">
        <f>SUM(S21:V21)</f>
        <v>1450.7241617979969</v>
      </c>
    </row>
    <row r="22" spans="1:23" x14ac:dyDescent="0.35">
      <c r="A22" s="79" t="s">
        <v>112</v>
      </c>
      <c r="B22" s="58"/>
      <c r="C22" s="58"/>
      <c r="D22" s="68">
        <v>115.09286664014154</v>
      </c>
      <c r="E22" s="68">
        <v>120.20880924852938</v>
      </c>
      <c r="F22" s="68">
        <v>116.32788616031314</v>
      </c>
      <c r="G22" s="68">
        <v>129.48889105016616</v>
      </c>
      <c r="H22" s="74">
        <f>SUM(D22:G22)</f>
        <v>481.1184530991502</v>
      </c>
      <c r="I22" s="68">
        <v>130.70007229598801</v>
      </c>
      <c r="J22" s="68">
        <v>131.91226339801202</v>
      </c>
      <c r="K22" s="68">
        <v>144.6410151879999</v>
      </c>
      <c r="L22" s="68">
        <v>174.31669196800007</v>
      </c>
      <c r="M22" s="74">
        <f>SUM(I22:L22)</f>
        <v>581.57004285000005</v>
      </c>
      <c r="N22" s="68">
        <v>150.94100095263377</v>
      </c>
      <c r="O22" s="68">
        <v>173.97262032706365</v>
      </c>
      <c r="P22" s="68">
        <v>183.47620138525002</v>
      </c>
      <c r="Q22" s="68">
        <v>192.6164765029614</v>
      </c>
      <c r="R22" s="74">
        <f>SUM(N22:Q22)</f>
        <v>701.00629916790876</v>
      </c>
      <c r="S22" s="68">
        <v>221.34877692842778</v>
      </c>
      <c r="T22" s="68">
        <v>255.54566031630824</v>
      </c>
      <c r="U22" s="68">
        <v>252.96647391088516</v>
      </c>
      <c r="V22" s="68">
        <v>246.78231982304752</v>
      </c>
      <c r="W22" s="74">
        <f>SUM(S22:V22)</f>
        <v>976.64323097866861</v>
      </c>
    </row>
    <row r="23" spans="1:23" x14ac:dyDescent="0.35">
      <c r="A23" s="79" t="s">
        <v>113</v>
      </c>
      <c r="B23" s="58"/>
      <c r="C23" s="58"/>
      <c r="D23" s="68">
        <v>54.940264800750001</v>
      </c>
      <c r="E23" s="68">
        <v>84.372674103961003</v>
      </c>
      <c r="F23" s="68">
        <v>103.02973181031523</v>
      </c>
      <c r="G23" s="68">
        <v>85.719449020530078</v>
      </c>
      <c r="H23" s="74">
        <f>SUM(D23:G23)</f>
        <v>328.06211973555634</v>
      </c>
      <c r="I23" s="68">
        <v>99.860499414806014</v>
      </c>
      <c r="J23" s="68">
        <v>106.05169407319399</v>
      </c>
      <c r="K23" s="68">
        <v>125.52752228699998</v>
      </c>
      <c r="L23" s="68">
        <v>120.10981297500001</v>
      </c>
      <c r="M23" s="74">
        <f>SUM(I23:L23)</f>
        <v>451.54952874999998</v>
      </c>
      <c r="N23" s="68">
        <v>140.28870421658786</v>
      </c>
      <c r="O23" s="68">
        <v>148.29022150571893</v>
      </c>
      <c r="P23" s="68">
        <v>146.93330284401407</v>
      </c>
      <c r="Q23" s="68">
        <v>143.57158535067884</v>
      </c>
      <c r="R23" s="74">
        <f>SUM(N23:Q23)</f>
        <v>579.0838139169997</v>
      </c>
      <c r="S23" s="68">
        <v>292.76339160783692</v>
      </c>
      <c r="T23" s="68">
        <v>306.99240915722839</v>
      </c>
      <c r="U23" s="68">
        <v>308.93091760928098</v>
      </c>
      <c r="V23" s="68">
        <v>302.29032550797695</v>
      </c>
      <c r="W23" s="74">
        <f>SUM(S23:V23)</f>
        <v>1210.9770438823232</v>
      </c>
    </row>
    <row r="24" spans="1:23" x14ac:dyDescent="0.35">
      <c r="A24" s="79" t="s">
        <v>16</v>
      </c>
      <c r="B24" s="58"/>
      <c r="C24" s="58"/>
      <c r="D24" s="68">
        <v>23.004244527749997</v>
      </c>
      <c r="E24" s="68">
        <v>36.121818094114339</v>
      </c>
      <c r="F24" s="68">
        <v>32.445960308793282</v>
      </c>
      <c r="G24" s="68">
        <v>36.573396725943809</v>
      </c>
      <c r="H24" s="74">
        <f>SUM(D24:G24)</f>
        <v>128.14541965660143</v>
      </c>
      <c r="I24" s="68">
        <v>36.891332765967334</v>
      </c>
      <c r="J24" s="68">
        <v>42.873860072032656</v>
      </c>
      <c r="K24" s="68">
        <v>54.192434832999993</v>
      </c>
      <c r="L24" s="68">
        <v>80.797621929000016</v>
      </c>
      <c r="M24" s="74">
        <f>SUM(I24:L24)</f>
        <v>214.75524960000001</v>
      </c>
      <c r="N24" s="68">
        <v>88.789268160833345</v>
      </c>
      <c r="O24" s="68">
        <v>120.82065446470631</v>
      </c>
      <c r="P24" s="68">
        <v>122.09029303336564</v>
      </c>
      <c r="Q24" s="68">
        <v>133.52584853034827</v>
      </c>
      <c r="R24" s="74">
        <f>SUM(N24:Q24)</f>
        <v>465.22606418925352</v>
      </c>
      <c r="S24" s="68">
        <v>113.20984391414385</v>
      </c>
      <c r="T24" s="68">
        <v>117.50732410285872</v>
      </c>
      <c r="U24" s="68">
        <v>119.30159023820008</v>
      </c>
      <c r="V24" s="68">
        <v>115.28566434851392</v>
      </c>
      <c r="W24" s="74">
        <f>SUM(S24:V24)</f>
        <v>465.3044226037166</v>
      </c>
    </row>
    <row r="25" spans="1:23" x14ac:dyDescent="0.35">
      <c r="A25" s="137"/>
      <c r="B25" s="58"/>
      <c r="C25" s="58"/>
      <c r="D25" s="68"/>
      <c r="E25" s="68"/>
      <c r="F25" s="68"/>
      <c r="G25" s="68"/>
      <c r="H25" s="74"/>
      <c r="I25" s="68"/>
      <c r="J25" s="68"/>
      <c r="K25" s="68"/>
      <c r="L25" s="68"/>
      <c r="M25" s="74"/>
      <c r="N25" s="68"/>
      <c r="O25" s="68"/>
      <c r="P25" s="68"/>
      <c r="Q25" s="68"/>
      <c r="R25" s="75"/>
      <c r="S25" s="68"/>
      <c r="T25" s="68"/>
      <c r="U25" s="68"/>
      <c r="V25" s="68"/>
      <c r="W25" s="75"/>
    </row>
    <row r="26" spans="1:23" ht="15.5" x14ac:dyDescent="0.35">
      <c r="A26" s="61" t="s">
        <v>73</v>
      </c>
      <c r="N26" s="63"/>
      <c r="O26" s="63"/>
      <c r="P26" s="63"/>
      <c r="Q26" s="63"/>
      <c r="S26" s="63"/>
      <c r="T26" s="63"/>
      <c r="U26" s="63"/>
      <c r="V26" s="63"/>
    </row>
    <row r="27" spans="1:23" x14ac:dyDescent="0.35">
      <c r="A27" s="79" t="s">
        <v>69</v>
      </c>
      <c r="D27" s="108">
        <v>0.39</v>
      </c>
      <c r="E27" s="108">
        <v>0.4</v>
      </c>
      <c r="F27" s="108">
        <v>0.38</v>
      </c>
      <c r="G27" s="108">
        <v>0.38</v>
      </c>
      <c r="H27" s="109">
        <v>0.38</v>
      </c>
      <c r="I27" s="108">
        <v>0.38</v>
      </c>
      <c r="J27" s="108">
        <v>0.37</v>
      </c>
      <c r="K27" s="108">
        <v>0.37</v>
      </c>
      <c r="L27" s="108">
        <v>0.38</v>
      </c>
      <c r="M27" s="109">
        <v>0.375</v>
      </c>
      <c r="N27" s="108">
        <v>0.39570000000000005</v>
      </c>
      <c r="O27" s="108">
        <v>0.42718233417470802</v>
      </c>
      <c r="P27" s="108">
        <v>0.41263119761805278</v>
      </c>
      <c r="Q27" s="108">
        <v>0.42132445201887331</v>
      </c>
      <c r="R27" s="109">
        <v>0.41420949595290851</v>
      </c>
      <c r="S27" s="108">
        <v>0.41910571003879299</v>
      </c>
      <c r="T27" s="108">
        <v>0.42762241276089646</v>
      </c>
      <c r="U27" s="108">
        <v>0.35834323950362879</v>
      </c>
      <c r="V27" s="108">
        <v>0.35318938442531683</v>
      </c>
      <c r="W27" s="109">
        <v>0.38956518668215878</v>
      </c>
    </row>
    <row r="28" spans="1:23" x14ac:dyDescent="0.35">
      <c r="A28" s="79" t="s">
        <v>70</v>
      </c>
      <c r="D28" s="108">
        <v>0.61</v>
      </c>
      <c r="E28" s="108">
        <v>0.6</v>
      </c>
      <c r="F28" s="108">
        <v>0.62</v>
      </c>
      <c r="G28" s="108">
        <v>0.62</v>
      </c>
      <c r="H28" s="109">
        <v>0.62</v>
      </c>
      <c r="I28" s="108">
        <v>0.62</v>
      </c>
      <c r="J28" s="108">
        <v>0.63</v>
      </c>
      <c r="K28" s="108">
        <v>0.63</v>
      </c>
      <c r="L28" s="108">
        <v>0.62</v>
      </c>
      <c r="M28" s="109">
        <v>0.625</v>
      </c>
      <c r="N28" s="108">
        <v>0.60429999999999995</v>
      </c>
      <c r="O28" s="108">
        <v>0.57281766582529203</v>
      </c>
      <c r="P28" s="108">
        <v>0.58736880238194722</v>
      </c>
      <c r="Q28" s="108">
        <v>0.57867554798112664</v>
      </c>
      <c r="R28" s="109">
        <v>0.58579050404709143</v>
      </c>
      <c r="S28" s="108">
        <v>0.58089428996120696</v>
      </c>
      <c r="T28" s="108">
        <v>0.57237758723910359</v>
      </c>
      <c r="U28" s="108">
        <v>0.6416567604963711</v>
      </c>
      <c r="V28" s="108">
        <v>0.64681061557468322</v>
      </c>
      <c r="W28" s="109">
        <v>0.61043481331784122</v>
      </c>
    </row>
    <row r="30" spans="1:23" ht="15.5" x14ac:dyDescent="0.35">
      <c r="A30" s="61" t="s">
        <v>74</v>
      </c>
    </row>
    <row r="31" spans="1:23" x14ac:dyDescent="0.35">
      <c r="A31" s="79" t="s">
        <v>71</v>
      </c>
      <c r="D31" s="108">
        <v>0.51</v>
      </c>
      <c r="E31" s="108">
        <v>0.54</v>
      </c>
      <c r="F31" s="108">
        <v>0.54</v>
      </c>
      <c r="G31" s="108">
        <v>0.56000000000000005</v>
      </c>
      <c r="H31" s="109">
        <v>0.53750000000000009</v>
      </c>
      <c r="I31" s="108">
        <v>0.48499999999999999</v>
      </c>
      <c r="J31" s="108">
        <v>0.49480733291045509</v>
      </c>
      <c r="K31" s="108">
        <v>0.49399999999999999</v>
      </c>
      <c r="L31" s="108">
        <v>0.5</v>
      </c>
      <c r="M31" s="109">
        <v>0.49293304408915001</v>
      </c>
      <c r="N31" s="108">
        <v>0.49199999999999999</v>
      </c>
      <c r="O31" s="108">
        <v>0.48599999999999999</v>
      </c>
      <c r="P31" s="108">
        <v>0.49099999999999999</v>
      </c>
      <c r="Q31" s="108">
        <v>0.498</v>
      </c>
      <c r="R31" s="109">
        <v>0.49187124780687036</v>
      </c>
      <c r="S31" s="108">
        <v>0.48735929609777523</v>
      </c>
      <c r="T31" s="108">
        <v>0.48447539198093914</v>
      </c>
      <c r="U31" s="108">
        <v>0.41965017006346994</v>
      </c>
      <c r="V31" s="108">
        <v>0.4151927183807757</v>
      </c>
      <c r="W31" s="109">
        <v>0.45166939413073998</v>
      </c>
    </row>
    <row r="32" spans="1:23" x14ac:dyDescent="0.35">
      <c r="A32" s="79" t="s">
        <v>72</v>
      </c>
      <c r="D32" s="108">
        <v>0.49</v>
      </c>
      <c r="E32" s="108">
        <v>0.46</v>
      </c>
      <c r="F32" s="108">
        <v>0.46</v>
      </c>
      <c r="G32" s="108">
        <v>0.44</v>
      </c>
      <c r="H32" s="109">
        <v>0.46249999999999997</v>
      </c>
      <c r="I32" s="108">
        <v>0.51500000000000001</v>
      </c>
      <c r="J32" s="108">
        <v>0.50519266708954502</v>
      </c>
      <c r="K32" s="108">
        <v>0.50600000000000001</v>
      </c>
      <c r="L32" s="108">
        <v>0.5</v>
      </c>
      <c r="M32" s="109">
        <v>0.50706695591084994</v>
      </c>
      <c r="N32" s="108">
        <v>0.50800000000000001</v>
      </c>
      <c r="O32" s="108">
        <v>0.51400000000000001</v>
      </c>
      <c r="P32" s="108">
        <v>0.50900000000000001</v>
      </c>
      <c r="Q32" s="108">
        <v>0.502</v>
      </c>
      <c r="R32" s="109">
        <v>0.50812875219312947</v>
      </c>
      <c r="S32" s="108">
        <v>0.51264070390222471</v>
      </c>
      <c r="T32" s="108">
        <v>0.51552460801906097</v>
      </c>
      <c r="U32" s="108">
        <v>0.58034982993653017</v>
      </c>
      <c r="V32" s="108">
        <v>0.58480728161922435</v>
      </c>
      <c r="W32" s="109">
        <v>0.54833060586926008</v>
      </c>
    </row>
    <row r="33" spans="1:23" x14ac:dyDescent="0.35">
      <c r="A33" s="137"/>
      <c r="D33" s="108"/>
      <c r="E33" s="108"/>
      <c r="F33" s="108"/>
      <c r="G33" s="108"/>
      <c r="H33" s="109"/>
      <c r="I33" s="108"/>
      <c r="J33" s="108"/>
      <c r="K33" s="108"/>
      <c r="L33" s="108"/>
      <c r="M33" s="109"/>
      <c r="N33" s="108"/>
      <c r="O33" s="108"/>
      <c r="P33" s="108"/>
      <c r="Q33" s="108"/>
      <c r="R33" s="109"/>
      <c r="S33" s="108"/>
      <c r="T33" s="108"/>
      <c r="U33" s="108"/>
      <c r="V33" s="108"/>
      <c r="W33" s="109"/>
    </row>
    <row r="34" spans="1:23" ht="15.5" x14ac:dyDescent="0.35">
      <c r="A34" s="61" t="s">
        <v>190</v>
      </c>
      <c r="D34" s="108"/>
      <c r="E34" s="108"/>
      <c r="F34" s="108"/>
      <c r="G34" s="108"/>
      <c r="H34" s="109"/>
      <c r="I34" s="108"/>
      <c r="J34" s="108"/>
      <c r="K34" s="108"/>
      <c r="L34" s="108"/>
      <c r="M34" s="109"/>
      <c r="N34" s="108"/>
      <c r="O34" s="108"/>
      <c r="P34" s="108"/>
      <c r="Q34" s="108"/>
      <c r="R34" s="109"/>
      <c r="S34" s="108"/>
      <c r="T34" s="108"/>
      <c r="U34" s="108"/>
      <c r="V34" s="108"/>
      <c r="W34" s="109"/>
    </row>
    <row r="35" spans="1:23" x14ac:dyDescent="0.35">
      <c r="A35" s="79" t="s">
        <v>114</v>
      </c>
      <c r="D35" s="108">
        <v>0.35871537170468998</v>
      </c>
      <c r="E35" s="108">
        <v>0.34117459492536995</v>
      </c>
      <c r="F35" s="108">
        <v>0.3470201745010566</v>
      </c>
      <c r="G35" s="108">
        <v>0.34751248545664215</v>
      </c>
      <c r="H35" s="109">
        <v>0.34855967240638758</v>
      </c>
      <c r="I35" s="108">
        <v>0.33441314455723808</v>
      </c>
      <c r="J35" s="108">
        <v>0.33356895564417655</v>
      </c>
      <c r="K35" s="108">
        <v>0.33718476662099334</v>
      </c>
      <c r="L35" s="108">
        <v>0.33437270905820021</v>
      </c>
      <c r="M35" s="109">
        <v>0.33489208036782736</v>
      </c>
      <c r="N35" s="108">
        <v>0.33721894780879119</v>
      </c>
      <c r="O35" s="108">
        <v>0.32761683640292305</v>
      </c>
      <c r="P35" s="108">
        <v>0.32898225930460318</v>
      </c>
      <c r="Q35" s="108">
        <v>0.32640849389029625</v>
      </c>
      <c r="R35" s="109">
        <v>0.32997297764747635</v>
      </c>
      <c r="S35" s="108">
        <v>0.31617590883441365</v>
      </c>
      <c r="T35" s="108">
        <v>0.31135428689186267</v>
      </c>
      <c r="U35" s="108">
        <v>0.31632414132591286</v>
      </c>
      <c r="V35" s="108">
        <v>0.30431535269562393</v>
      </c>
      <c r="W35" s="109">
        <v>0.31199053580870911</v>
      </c>
    </row>
    <row r="36" spans="1:23" x14ac:dyDescent="0.35">
      <c r="A36" s="79" t="s">
        <v>19</v>
      </c>
      <c r="D36" s="108">
        <v>0.64128462829530997</v>
      </c>
      <c r="E36" s="108">
        <v>0.65882540507463005</v>
      </c>
      <c r="F36" s="108">
        <v>0.65297982549894329</v>
      </c>
      <c r="G36" s="108">
        <v>0.65248751454335774</v>
      </c>
      <c r="H36" s="109">
        <v>0.65144032759361248</v>
      </c>
      <c r="I36" s="108">
        <v>0.66558685544276197</v>
      </c>
      <c r="J36" s="108">
        <v>0.66643104435582345</v>
      </c>
      <c r="K36" s="108">
        <v>0.66281523337900672</v>
      </c>
      <c r="L36" s="108">
        <v>0.66562729094179995</v>
      </c>
      <c r="M36" s="109">
        <v>0.66510791963217275</v>
      </c>
      <c r="N36" s="108">
        <v>0.66278105219120875</v>
      </c>
      <c r="O36" s="108">
        <v>0.67238316359707695</v>
      </c>
      <c r="P36" s="108">
        <v>0.67101774069539688</v>
      </c>
      <c r="Q36" s="108">
        <v>0.67359150610970364</v>
      </c>
      <c r="R36" s="109">
        <v>0.67002702235252376</v>
      </c>
      <c r="S36" s="108">
        <v>0.68382409116558629</v>
      </c>
      <c r="T36" s="108">
        <v>0.68864571310813738</v>
      </c>
      <c r="U36" s="108">
        <v>0.6836758586740872</v>
      </c>
      <c r="V36" s="108">
        <v>0.69568464730437618</v>
      </c>
      <c r="W36" s="109">
        <v>0.68800946419129094</v>
      </c>
    </row>
    <row r="37" spans="1:23" x14ac:dyDescent="0.35">
      <c r="A37" s="82"/>
    </row>
    <row r="38" spans="1:23" ht="15.5" x14ac:dyDescent="0.35">
      <c r="A38" s="61" t="s">
        <v>18</v>
      </c>
    </row>
    <row r="39" spans="1:23" x14ac:dyDescent="0.35">
      <c r="A39" s="79" t="s">
        <v>114</v>
      </c>
      <c r="D39" s="108">
        <v>0.27275565447233829</v>
      </c>
      <c r="E39" s="108">
        <v>0.26355449912211765</v>
      </c>
      <c r="F39" s="108">
        <v>0.27477008513995621</v>
      </c>
      <c r="G39" s="108">
        <v>0.27710710042876652</v>
      </c>
      <c r="H39" s="109">
        <v>0.27197848938666624</v>
      </c>
      <c r="I39" s="108">
        <v>0.26496971746881731</v>
      </c>
      <c r="J39" s="108">
        <v>0.26283555640745582</v>
      </c>
      <c r="K39" s="108">
        <v>0.2623380949374321</v>
      </c>
      <c r="L39" s="108">
        <v>0.25633478724302566</v>
      </c>
      <c r="M39" s="109">
        <v>0.2615486946347696</v>
      </c>
      <c r="N39" s="108">
        <v>0.25448346785007103</v>
      </c>
      <c r="O39" s="108">
        <v>0.24975618272229905</v>
      </c>
      <c r="P39" s="108">
        <v>0.25189516390527122</v>
      </c>
      <c r="Q39" s="108">
        <v>0.24646839493133663</v>
      </c>
      <c r="R39" s="109">
        <v>0.25056535407476177</v>
      </c>
      <c r="S39" s="108">
        <v>0.22648401505396193</v>
      </c>
      <c r="T39" s="108">
        <v>0.22073094559477077</v>
      </c>
      <c r="U39" s="108">
        <v>0.19406399298548366</v>
      </c>
      <c r="V39" s="108">
        <v>0.1838509681539785</v>
      </c>
      <c r="W39" s="109">
        <v>0.20487871202598015</v>
      </c>
    </row>
    <row r="40" spans="1:23" x14ac:dyDescent="0.35">
      <c r="A40" s="79" t="s">
        <v>19</v>
      </c>
      <c r="D40" s="108">
        <v>0.72724434552766171</v>
      </c>
      <c r="E40" s="108">
        <v>0.7364455008778823</v>
      </c>
      <c r="F40" s="108">
        <v>0.72522991486004373</v>
      </c>
      <c r="G40" s="108">
        <v>0.72289289957123348</v>
      </c>
      <c r="H40" s="109">
        <v>0.72802151061333376</v>
      </c>
      <c r="I40" s="108">
        <v>0.73503028253118274</v>
      </c>
      <c r="J40" s="108">
        <v>0.73716444359254418</v>
      </c>
      <c r="K40" s="108">
        <v>0.7376619050625679</v>
      </c>
      <c r="L40" s="108">
        <v>0.74366521275697428</v>
      </c>
      <c r="M40" s="109">
        <v>0.7384513053652304</v>
      </c>
      <c r="N40" s="108">
        <v>0.74551653214992886</v>
      </c>
      <c r="O40" s="108">
        <v>0.75024381727770095</v>
      </c>
      <c r="P40" s="108">
        <v>0.74810483609472878</v>
      </c>
      <c r="Q40" s="108">
        <v>0.75353160506866335</v>
      </c>
      <c r="R40" s="109">
        <v>0.74943464592523823</v>
      </c>
      <c r="S40" s="108">
        <v>0.77351598494603813</v>
      </c>
      <c r="T40" s="108">
        <v>0.7792690544052292</v>
      </c>
      <c r="U40" s="108">
        <v>0.80593600701451629</v>
      </c>
      <c r="V40" s="108">
        <v>0.81614903184602161</v>
      </c>
      <c r="W40" s="109">
        <v>0.79512128797401971</v>
      </c>
    </row>
    <row r="42" spans="1:23" ht="15.5" x14ac:dyDescent="0.35">
      <c r="A42" s="113" t="s">
        <v>115</v>
      </c>
      <c r="D42" s="108">
        <v>1.4179408996963794E-3</v>
      </c>
      <c r="E42" s="108">
        <f t="shared" ref="E42:G43" si="13">E6/D6-1</f>
        <v>-4.228121097892279E-4</v>
      </c>
      <c r="F42" s="108">
        <f t="shared" si="13"/>
        <v>-4.0498706545135543E-2</v>
      </c>
      <c r="G42" s="108">
        <f t="shared" si="13"/>
        <v>-3.5423995633420247E-2</v>
      </c>
      <c r="H42" s="129" t="s">
        <v>168</v>
      </c>
      <c r="I42" s="108">
        <f>I6/G6-1</f>
        <v>7.2522665889556137E-3</v>
      </c>
      <c r="J42" s="108">
        <f t="shared" ref="J42:L43" si="14">J6/I6-1</f>
        <v>1.7361872082291896E-2</v>
      </c>
      <c r="K42" s="108">
        <f t="shared" si="14"/>
        <v>2.6024759465308467E-3</v>
      </c>
      <c r="L42" s="108">
        <f t="shared" si="14"/>
        <v>1.8674852357210225E-2</v>
      </c>
      <c r="M42" s="129" t="s">
        <v>168</v>
      </c>
      <c r="N42" s="108">
        <f>N6/L6-1</f>
        <v>1.113922091732733E-2</v>
      </c>
      <c r="O42" s="108">
        <f t="shared" ref="O42:Q43" si="15">O6/N6-1</f>
        <v>2.7888601173987393E-2</v>
      </c>
      <c r="P42" s="108">
        <f t="shared" si="15"/>
        <v>2.2027886981263789E-2</v>
      </c>
      <c r="Q42" s="108">
        <f t="shared" si="15"/>
        <v>8.904958188545864E-3</v>
      </c>
      <c r="R42" s="129" t="s">
        <v>168</v>
      </c>
      <c r="S42" s="108">
        <f t="shared" ref="S42:S47" si="16">S6/Q6-1</f>
        <v>4.436662095804933E-2</v>
      </c>
      <c r="T42" s="108">
        <f t="shared" ref="T42:V47" si="17">T6/S6-1</f>
        <v>2.1197501272962826E-2</v>
      </c>
      <c r="U42" s="108">
        <f>U6/T6-1</f>
        <v>0.1561336625941443</v>
      </c>
      <c r="V42" s="108">
        <f>V6/U6-1</f>
        <v>1.0374925167712101E-2</v>
      </c>
      <c r="W42" s="129" t="s">
        <v>168</v>
      </c>
    </row>
    <row r="43" spans="1:23" x14ac:dyDescent="0.35">
      <c r="A43" s="79" t="s">
        <v>12</v>
      </c>
      <c r="D43" s="108">
        <v>-4.3533263766298846E-3</v>
      </c>
      <c r="E43" s="108">
        <f t="shared" si="13"/>
        <v>-5.0549973746092158E-2</v>
      </c>
      <c r="F43" s="108">
        <f t="shared" si="13"/>
        <v>-0.11154544703247682</v>
      </c>
      <c r="G43" s="108">
        <f t="shared" si="13"/>
        <v>-0.17202291712951046</v>
      </c>
      <c r="H43" s="129" t="s">
        <v>168</v>
      </c>
      <c r="I43" s="108">
        <f>I7/G7-1</f>
        <v>5.5353736599812242E-2</v>
      </c>
      <c r="J43" s="108">
        <f t="shared" si="14"/>
        <v>2.8625669114138219E-2</v>
      </c>
      <c r="K43" s="108">
        <f t="shared" si="14"/>
        <v>-8.55250368401137E-2</v>
      </c>
      <c r="L43" s="108">
        <f t="shared" si="14"/>
        <v>-3.1179816837668239E-2</v>
      </c>
      <c r="M43" s="129" t="s">
        <v>168</v>
      </c>
      <c r="N43" s="108">
        <f>N7/L7-1</f>
        <v>4.557155982413108E-2</v>
      </c>
      <c r="O43" s="108">
        <f t="shared" si="15"/>
        <v>-6.5749832341243764E-2</v>
      </c>
      <c r="P43" s="108">
        <f t="shared" si="15"/>
        <v>-3.5552874527340461E-2</v>
      </c>
      <c r="Q43" s="108">
        <f t="shared" si="15"/>
        <v>-8.581266423361511E-2</v>
      </c>
      <c r="R43" s="129" t="s">
        <v>168</v>
      </c>
      <c r="S43" s="108">
        <f t="shared" si="16"/>
        <v>-9.5457504829448592E-2</v>
      </c>
      <c r="T43" s="108">
        <f t="shared" si="17"/>
        <v>2.4850695116251265E-2</v>
      </c>
      <c r="U43" s="108">
        <f t="shared" si="17"/>
        <v>-1.295641919814694E-2</v>
      </c>
      <c r="V43" s="108">
        <f t="shared" si="17"/>
        <v>1.3766324819699083E-2</v>
      </c>
      <c r="W43" s="129" t="s">
        <v>168</v>
      </c>
    </row>
    <row r="44" spans="1:23" x14ac:dyDescent="0.35">
      <c r="A44" s="79" t="s">
        <v>14</v>
      </c>
      <c r="D44" s="108">
        <v>2.6251101783822284E-2</v>
      </c>
      <c r="E44" s="108">
        <f t="shared" ref="E44:G44" si="18">E8/D8-1</f>
        <v>1.0820100149157463E-2</v>
      </c>
      <c r="F44" s="108">
        <f t="shared" si="18"/>
        <v>-2.6056371771942421E-2</v>
      </c>
      <c r="G44" s="108">
        <f t="shared" si="18"/>
        <v>-1.2406813533761718E-2</v>
      </c>
      <c r="H44" s="129" t="s">
        <v>168</v>
      </c>
      <c r="I44" s="108">
        <f t="shared" ref="I44" si="19">I8/G8-1</f>
        <v>5.5017313567986559E-3</v>
      </c>
      <c r="J44" s="108">
        <f t="shared" ref="J44:L44" si="20">J8/I8-1</f>
        <v>1.1410165023562513E-2</v>
      </c>
      <c r="K44" s="108">
        <f t="shared" si="20"/>
        <v>2.9654354448709563E-2</v>
      </c>
      <c r="L44" s="108">
        <f t="shared" si="20"/>
        <v>2.1156206825736712E-2</v>
      </c>
      <c r="M44" s="129" t="s">
        <v>168</v>
      </c>
      <c r="N44" s="108">
        <f t="shared" ref="N44" si="21">N8/L8-1</f>
        <v>1.1595961748358308E-2</v>
      </c>
      <c r="O44" s="108">
        <f t="shared" ref="O44:Q44" si="22">O8/N8-1</f>
        <v>4.5785798826101676E-2</v>
      </c>
      <c r="P44" s="108">
        <f t="shared" si="22"/>
        <v>2.8710841834628242E-2</v>
      </c>
      <c r="Q44" s="108">
        <f t="shared" si="22"/>
        <v>2.1545657449538069E-2</v>
      </c>
      <c r="R44" s="129" t="s">
        <v>168</v>
      </c>
      <c r="S44" s="108">
        <f t="shared" si="16"/>
        <v>6.588821194909622E-2</v>
      </c>
      <c r="T44" s="108">
        <f t="shared" si="17"/>
        <v>2.1058025477169506E-2</v>
      </c>
      <c r="U44" s="108">
        <f t="shared" si="17"/>
        <v>0.15608947726049816</v>
      </c>
      <c r="V44" s="108">
        <f t="shared" si="17"/>
        <v>8.1964683255026927E-3</v>
      </c>
      <c r="W44" s="129" t="s">
        <v>168</v>
      </c>
    </row>
    <row r="45" spans="1:23" outlineLevel="1" x14ac:dyDescent="0.35">
      <c r="A45" s="78" t="s">
        <v>15</v>
      </c>
      <c r="D45" s="108">
        <v>1.7544278827784421E-2</v>
      </c>
      <c r="E45" s="108">
        <f t="shared" ref="E45:G46" si="23">E9/D9-1</f>
        <v>1.7936777518489322E-2</v>
      </c>
      <c r="F45" s="108">
        <f t="shared" si="23"/>
        <v>7.3689919064532372E-3</v>
      </c>
      <c r="G45" s="108">
        <f t="shared" si="23"/>
        <v>-5.9075014330902675E-3</v>
      </c>
      <c r="H45" s="129" t="s">
        <v>168</v>
      </c>
      <c r="I45" s="108">
        <f>I9/G9-1</f>
        <v>-2.3184493673988893E-3</v>
      </c>
      <c r="J45" s="108">
        <f t="shared" ref="J45:L46" si="24">J9/I9-1</f>
        <v>4.4888622507142095E-3</v>
      </c>
      <c r="K45" s="108">
        <f t="shared" si="24"/>
        <v>1.6476186646932289E-2</v>
      </c>
      <c r="L45" s="108">
        <f t="shared" si="24"/>
        <v>4.7575315729468937E-3</v>
      </c>
      <c r="M45" s="129" t="s">
        <v>168</v>
      </c>
      <c r="N45" s="108">
        <f>N9/L9-1</f>
        <v>9.7044140312425586E-3</v>
      </c>
      <c r="O45" s="108">
        <f t="shared" ref="O45:Q46" si="25">O9/N9-1</f>
        <v>2.7357210782266828E-2</v>
      </c>
      <c r="P45" s="108">
        <f t="shared" si="25"/>
        <v>1.7265722466929034E-2</v>
      </c>
      <c r="Q45" s="108">
        <f t="shared" si="25"/>
        <v>1.7381841128830011E-2</v>
      </c>
      <c r="R45" s="129" t="s">
        <v>168</v>
      </c>
      <c r="S45" s="108">
        <f t="shared" si="16"/>
        <v>1.6475553240561824E-2</v>
      </c>
      <c r="T45" s="108">
        <f t="shared" si="17"/>
        <v>1.6131561816064899E-2</v>
      </c>
      <c r="U45" s="108">
        <f t="shared" si="17"/>
        <v>-7.4954636923842966E-3</v>
      </c>
      <c r="V45" s="108">
        <f t="shared" si="17"/>
        <v>2.1807883593529143E-2</v>
      </c>
      <c r="W45" s="129" t="s">
        <v>168</v>
      </c>
    </row>
    <row r="46" spans="1:23" outlineLevel="1" x14ac:dyDescent="0.35">
      <c r="A46" s="78" t="s">
        <v>68</v>
      </c>
      <c r="D46" s="108">
        <v>4.624421787665467E-2</v>
      </c>
      <c r="E46" s="108">
        <f t="shared" si="23"/>
        <v>-5.0733541648465552E-3</v>
      </c>
      <c r="F46" s="108">
        <f t="shared" si="23"/>
        <v>-0.10243061230232098</v>
      </c>
      <c r="G46" s="108">
        <f t="shared" si="23"/>
        <v>-2.9073862153953467E-2</v>
      </c>
      <c r="H46" s="129" t="s">
        <v>168</v>
      </c>
      <c r="I46" s="108">
        <f>I10/G10-1</f>
        <v>2.6034556249428631E-2</v>
      </c>
      <c r="J46" s="108">
        <f t="shared" si="24"/>
        <v>2.9080700692841299E-2</v>
      </c>
      <c r="K46" s="108">
        <f t="shared" si="24"/>
        <v>6.2495068586184921E-2</v>
      </c>
      <c r="L46" s="108">
        <f t="shared" si="24"/>
        <v>6.0252592520638526E-2</v>
      </c>
      <c r="M46" s="129" t="s">
        <v>168</v>
      </c>
      <c r="N46" s="108">
        <f>N10/L10-1</f>
        <v>1.5869593267118898E-2</v>
      </c>
      <c r="O46" s="108">
        <f t="shared" si="25"/>
        <v>8.7169385471827843E-2</v>
      </c>
      <c r="P46" s="108">
        <f t="shared" si="25"/>
        <v>5.2998220920324801E-2</v>
      </c>
      <c r="Q46" s="108">
        <f t="shared" si="25"/>
        <v>3.0081741083443525E-2</v>
      </c>
      <c r="R46" s="129" t="s">
        <v>168</v>
      </c>
      <c r="S46" s="108">
        <f t="shared" si="16"/>
        <v>0.16593833183775919</v>
      </c>
      <c r="T46" s="108">
        <f t="shared" si="17"/>
        <v>2.9754355892244622E-2</v>
      </c>
      <c r="U46" s="108">
        <f t="shared" si="17"/>
        <v>0.44103403956278275</v>
      </c>
      <c r="V46" s="108">
        <f t="shared" si="17"/>
        <v>-8.1332463595321647E-3</v>
      </c>
      <c r="W46" s="129" t="s">
        <v>168</v>
      </c>
    </row>
    <row r="47" spans="1:23" x14ac:dyDescent="0.35">
      <c r="A47" s="79" t="s">
        <v>63</v>
      </c>
      <c r="D47" s="108">
        <v>-0.14312958019421063</v>
      </c>
      <c r="E47" s="108">
        <f>E11/D11-1</f>
        <v>9.7748246884579171E-3</v>
      </c>
      <c r="F47" s="108">
        <f t="shared" ref="F47:G47" si="26">F11/E11-1</f>
        <v>-2.300898396477935E-2</v>
      </c>
      <c r="G47" s="108">
        <f t="shared" si="26"/>
        <v>1.2280648773738578E-2</v>
      </c>
      <c r="H47" s="129" t="s">
        <v>168</v>
      </c>
      <c r="I47" s="108">
        <f>I11/G11-1</f>
        <v>-4.2923725903344256E-2</v>
      </c>
      <c r="J47" s="108">
        <f>J11/I11-1</f>
        <v>4.6303114551990321E-2</v>
      </c>
      <c r="K47" s="108">
        <f t="shared" ref="K47:L47" si="27">K11/J11-1</f>
        <v>-7.105710058480752E-2</v>
      </c>
      <c r="L47" s="108">
        <f t="shared" si="27"/>
        <v>6.798337984051317E-2</v>
      </c>
      <c r="M47" s="129" t="s">
        <v>168</v>
      </c>
      <c r="N47" s="108">
        <f>N11/L11-1</f>
        <v>-3.5944047063772966E-2</v>
      </c>
      <c r="O47" s="108">
        <f>O11/N11-1</f>
        <v>1.0295896944927607E-2</v>
      </c>
      <c r="P47" s="108">
        <f t="shared" ref="P47:Q47" si="28">P11/O11-1</f>
        <v>3.8610931064695375E-2</v>
      </c>
      <c r="Q47" s="108">
        <f t="shared" si="28"/>
        <v>1.4713266879093689E-2</v>
      </c>
      <c r="R47" s="129" t="s">
        <v>168</v>
      </c>
      <c r="S47" s="108">
        <f t="shared" si="16"/>
        <v>1.1490797877233838E-2</v>
      </c>
      <c r="T47" s="108">
        <f t="shared" si="17"/>
        <v>1.8969421580113721E-2</v>
      </c>
      <c r="U47" s="108">
        <f>U11/T11-1</f>
        <v>0.31785714387532571</v>
      </c>
      <c r="V47" s="108">
        <f>V11/U11-1</f>
        <v>2.4941547154270882E-2</v>
      </c>
      <c r="W47" s="129" t="s">
        <v>168</v>
      </c>
    </row>
    <row r="48" spans="1:23" x14ac:dyDescent="0.35">
      <c r="H48" s="54"/>
    </row>
    <row r="49" spans="1:23" ht="15.5" x14ac:dyDescent="0.35">
      <c r="A49" s="113" t="s">
        <v>173</v>
      </c>
      <c r="D49" s="108">
        <v>5.5611186024657977E-2</v>
      </c>
      <c r="E49" s="108">
        <v>3.0231476145564429E-2</v>
      </c>
      <c r="F49" s="108">
        <v>-1.4523327463294988E-3</v>
      </c>
      <c r="G49" s="108">
        <v>-7.3567627479240394E-2</v>
      </c>
      <c r="H49" s="109">
        <v>1.8456811674478768E-3</v>
      </c>
      <c r="I49" s="108">
        <f t="shared" ref="I49:W50" si="29">I6/D6-1</f>
        <v>-6.8170172560964026E-2</v>
      </c>
      <c r="J49" s="108">
        <f t="shared" si="29"/>
        <v>-5.1590863426525413E-2</v>
      </c>
      <c r="K49" s="108">
        <f t="shared" si="29"/>
        <v>-8.9879450656445981E-3</v>
      </c>
      <c r="L49" s="108">
        <f t="shared" si="29"/>
        <v>4.6593585341575761E-2</v>
      </c>
      <c r="M49" s="109">
        <f t="shared" si="29"/>
        <v>-2.1951434251249013E-2</v>
      </c>
      <c r="N49" s="108">
        <f t="shared" si="29"/>
        <v>5.0632356562578584E-2</v>
      </c>
      <c r="O49" s="108">
        <f t="shared" si="29"/>
        <v>6.1503338163124699E-2</v>
      </c>
      <c r="P49" s="108">
        <f t="shared" si="29"/>
        <v>8.2069952702045423E-2</v>
      </c>
      <c r="Q49" s="108">
        <f t="shared" si="29"/>
        <v>7.1692049589459517E-2</v>
      </c>
      <c r="R49" s="109">
        <f t="shared" si="29"/>
        <v>6.6579796415521475E-2</v>
      </c>
      <c r="S49" s="108">
        <f t="shared" si="29"/>
        <v>0.10690929733884924</v>
      </c>
      <c r="T49" s="108">
        <f>T6/O6-1</f>
        <v>9.970380767644027E-2</v>
      </c>
      <c r="U49" s="108">
        <f>U6/P6-1</f>
        <v>0.24400185859213974</v>
      </c>
      <c r="V49" s="108">
        <f>V6/Q6-1</f>
        <v>0.24581435999706436</v>
      </c>
      <c r="W49" s="109">
        <f t="shared" si="29"/>
        <v>0.17549704145251943</v>
      </c>
    </row>
    <row r="50" spans="1:23" x14ac:dyDescent="0.35">
      <c r="A50" s="79" t="s">
        <v>12</v>
      </c>
      <c r="D50" s="108">
        <v>-0.10210177336328408</v>
      </c>
      <c r="E50" s="108">
        <v>-0.1317538436752832</v>
      </c>
      <c r="F50" s="108">
        <v>-0.16657159800029608</v>
      </c>
      <c r="G50" s="108">
        <v>-0.30460607617090463</v>
      </c>
      <c r="H50" s="109">
        <v>-0.17338144445015513</v>
      </c>
      <c r="I50" s="108">
        <f t="shared" si="29"/>
        <v>-0.26290460726286402</v>
      </c>
      <c r="J50" s="108">
        <f t="shared" si="29"/>
        <v>-0.20143744210880277</v>
      </c>
      <c r="K50" s="108">
        <f t="shared" si="29"/>
        <v>-0.17804972323090618</v>
      </c>
      <c r="L50" s="108">
        <f t="shared" si="29"/>
        <v>-3.8231813217562416E-2</v>
      </c>
      <c r="M50" s="109">
        <f t="shared" si="29"/>
        <v>-0.18074395378618535</v>
      </c>
      <c r="N50" s="108">
        <f t="shared" si="29"/>
        <v>-4.7146536399046535E-2</v>
      </c>
      <c r="O50" s="108">
        <f t="shared" si="29"/>
        <v>-0.13457000456728951</v>
      </c>
      <c r="P50" s="108">
        <f t="shared" si="29"/>
        <v>-8.7277940875716831E-2</v>
      </c>
      <c r="Q50" s="108">
        <f t="shared" si="29"/>
        <v>-0.13874735267955429</v>
      </c>
      <c r="R50" s="109">
        <f t="shared" si="29"/>
        <v>-0.10155915287219075</v>
      </c>
      <c r="S50" s="108">
        <f t="shared" si="29"/>
        <v>-0.25491506414872633</v>
      </c>
      <c r="T50" s="108">
        <f t="shared" si="29"/>
        <v>-0.18265916254377623</v>
      </c>
      <c r="U50" s="108">
        <f t="shared" si="29"/>
        <v>-0.16350932505190352</v>
      </c>
      <c r="V50" s="108">
        <f t="shared" si="29"/>
        <v>-7.2393541114658122E-2</v>
      </c>
      <c r="W50" s="109">
        <f t="shared" si="29"/>
        <v>-0.17286791242832045</v>
      </c>
    </row>
    <row r="51" spans="1:23" x14ac:dyDescent="0.35">
      <c r="A51" s="79" t="s">
        <v>14</v>
      </c>
      <c r="D51" s="108">
        <v>0.11142451059238589</v>
      </c>
      <c r="E51" s="108">
        <v>8.6633104081334844E-2</v>
      </c>
      <c r="F51" s="108">
        <v>5.250087861802788E-2</v>
      </c>
      <c r="G51" s="108">
        <v>-2.2093927783291001E-3</v>
      </c>
      <c r="H51" s="109">
        <v>6.0912187353844516E-2</v>
      </c>
      <c r="I51" s="108">
        <f t="shared" ref="I51:W51" si="30">I8/D8-1</f>
        <v>-2.2383331575433152E-2</v>
      </c>
      <c r="J51" s="108">
        <f t="shared" si="30"/>
        <v>-2.1812649159655084E-2</v>
      </c>
      <c r="K51" s="108">
        <f t="shared" si="30"/>
        <v>3.4140823008254273E-2</v>
      </c>
      <c r="L51" s="108">
        <f t="shared" si="30"/>
        <v>6.9285749049520673E-2</v>
      </c>
      <c r="M51" s="109">
        <f t="shared" si="30"/>
        <v>1.4251371580565442E-2</v>
      </c>
      <c r="N51" s="108">
        <f t="shared" si="30"/>
        <v>7.5766567039089017E-2</v>
      </c>
      <c r="O51" s="108">
        <f t="shared" si="30"/>
        <v>0.11232953510525356</v>
      </c>
      <c r="P51" s="108">
        <f t="shared" si="30"/>
        <v>0.11131026398494748</v>
      </c>
      <c r="Q51" s="108">
        <f t="shared" si="30"/>
        <v>0.11173409774578924</v>
      </c>
      <c r="R51" s="109">
        <f t="shared" si="30"/>
        <v>0.10303523400415893</v>
      </c>
      <c r="S51" s="108">
        <f t="shared" si="30"/>
        <v>0.17140075130497023</v>
      </c>
      <c r="T51" s="108">
        <f t="shared" si="30"/>
        <v>0.14370279220899396</v>
      </c>
      <c r="U51" s="108">
        <f t="shared" si="30"/>
        <v>0.28532013994154393</v>
      </c>
      <c r="V51" s="108">
        <f t="shared" si="30"/>
        <v>0.26852404129642893</v>
      </c>
      <c r="W51" s="109">
        <f t="shared" si="30"/>
        <v>0.21886503958911607</v>
      </c>
    </row>
    <row r="52" spans="1:23" outlineLevel="1" x14ac:dyDescent="0.35">
      <c r="A52" s="78" t="s">
        <v>15</v>
      </c>
      <c r="D52" s="108">
        <v>7.9076752424055874E-2</v>
      </c>
      <c r="E52" s="108">
        <v>5.1658597112505866E-2</v>
      </c>
      <c r="F52" s="108">
        <v>6.1837777437490526E-2</v>
      </c>
      <c r="G52" s="108">
        <v>3.7264459182383192E-2</v>
      </c>
      <c r="H52" s="109">
        <v>5.7147138227945371E-2</v>
      </c>
      <c r="I52" s="108">
        <f t="shared" ref="I52:W54" si="31">I9/D9-1</f>
        <v>1.7016787952785162E-2</v>
      </c>
      <c r="J52" s="108">
        <f t="shared" si="31"/>
        <v>3.5810266242330968E-3</v>
      </c>
      <c r="K52" s="108">
        <f t="shared" si="31"/>
        <v>1.2653975981170795E-2</v>
      </c>
      <c r="L52" s="108">
        <f t="shared" si="31"/>
        <v>2.3518144147717912E-2</v>
      </c>
      <c r="M52" s="109">
        <f t="shared" si="31"/>
        <v>1.4180487151478127E-2</v>
      </c>
      <c r="N52" s="108">
        <f t="shared" si="31"/>
        <v>3.5852359234001208E-2</v>
      </c>
      <c r="O52" s="108">
        <f t="shared" si="31"/>
        <v>5.943473398041399E-2</v>
      </c>
      <c r="P52" s="108">
        <f t="shared" si="31"/>
        <v>6.0257637342455039E-2</v>
      </c>
      <c r="Q52" s="108">
        <f t="shared" si="31"/>
        <v>7.3579279830514821E-2</v>
      </c>
      <c r="R52" s="109">
        <f t="shared" si="31"/>
        <v>5.740302480383086E-2</v>
      </c>
      <c r="S52" s="108">
        <f t="shared" si="31"/>
        <v>8.0778767774664972E-2</v>
      </c>
      <c r="T52" s="108">
        <f t="shared" si="31"/>
        <v>6.8969396185279308E-2</v>
      </c>
      <c r="U52" s="108">
        <f t="shared" si="31"/>
        <v>4.2949694908641645E-2</v>
      </c>
      <c r="V52" s="108">
        <f t="shared" si="31"/>
        <v>4.7486968380211492E-2</v>
      </c>
      <c r="W52" s="109">
        <f t="shared" si="31"/>
        <v>5.9726705043648742E-2</v>
      </c>
    </row>
    <row r="53" spans="1:23" outlineLevel="1" x14ac:dyDescent="0.35">
      <c r="A53" s="78" t="s">
        <v>68</v>
      </c>
      <c r="D53" s="108">
        <v>0.19117009660143736</v>
      </c>
      <c r="E53" s="108">
        <v>0.17599515341380223</v>
      </c>
      <c r="F53" s="108">
        <v>2.9290942711123646E-2</v>
      </c>
      <c r="G53" s="108">
        <v>-9.2851560290704294E-2</v>
      </c>
      <c r="H53" s="109">
        <v>7.0121358895150143E-2</v>
      </c>
      <c r="I53" s="108">
        <f t="shared" si="31"/>
        <v>-0.11037439358234047</v>
      </c>
      <c r="J53" s="108">
        <f t="shared" si="31"/>
        <v>-7.9835135344977992E-2</v>
      </c>
      <c r="K53" s="108">
        <f t="shared" si="31"/>
        <v>8.9242396612946751E-2</v>
      </c>
      <c r="L53" s="108">
        <f t="shared" si="31"/>
        <v>0.18945409941718028</v>
      </c>
      <c r="M53" s="109">
        <f t="shared" si="31"/>
        <v>1.4422650205425436E-2</v>
      </c>
      <c r="N53" s="108">
        <f t="shared" si="31"/>
        <v>0.17767013286742905</v>
      </c>
      <c r="O53" s="108">
        <f t="shared" si="31"/>
        <v>0.24414626936061734</v>
      </c>
      <c r="P53" s="108">
        <f t="shared" si="31"/>
        <v>0.23302577765811172</v>
      </c>
      <c r="Q53" s="108">
        <f t="shared" si="31"/>
        <v>0.19793844298108731</v>
      </c>
      <c r="R53" s="109">
        <f t="shared" si="31"/>
        <v>0.2132703921076986</v>
      </c>
      <c r="S53" s="108">
        <f t="shared" si="31"/>
        <v>0.37490319536164018</v>
      </c>
      <c r="T53" s="108">
        <f t="shared" si="31"/>
        <v>0.30229251602716611</v>
      </c>
      <c r="U53" s="108">
        <f t="shared" si="31"/>
        <v>0.78219469679902121</v>
      </c>
      <c r="V53" s="108">
        <f t="shared" si="31"/>
        <v>0.71607708181491536</v>
      </c>
      <c r="W53" s="109">
        <f t="shared" si="31"/>
        <v>0.55391254754784103</v>
      </c>
    </row>
    <row r="54" spans="1:23" x14ac:dyDescent="0.35">
      <c r="A54" s="79" t="s">
        <v>63</v>
      </c>
      <c r="D54" s="108">
        <v>1.0584654848859731E-2</v>
      </c>
      <c r="E54" s="108">
        <v>-2.6147076472485931E-2</v>
      </c>
      <c r="F54" s="108">
        <v>-6.0779060808454077E-2</v>
      </c>
      <c r="G54" s="108">
        <v>-0.14428096158278958</v>
      </c>
      <c r="H54" s="109">
        <v>-5.8640465163602773E-2</v>
      </c>
      <c r="I54" s="108">
        <f>I11/D11-1</f>
        <v>-4.4209754436917881E-2</v>
      </c>
      <c r="J54" s="108">
        <f t="shared" ref="J54:N54" si="32">J11/E11-1</f>
        <v>-9.6343399137474028E-3</v>
      </c>
      <c r="K54" s="108">
        <f t="shared" si="32"/>
        <v>-5.8340217400117189E-2</v>
      </c>
      <c r="L54" s="108">
        <f t="shared" si="32"/>
        <v>-6.523538211297808E-3</v>
      </c>
      <c r="M54" s="109">
        <f t="shared" si="32"/>
        <v>-2.953914364399346E-2</v>
      </c>
      <c r="N54" s="108">
        <f t="shared" si="32"/>
        <v>7.2159660776738299E-4</v>
      </c>
      <c r="O54" s="108">
        <f t="shared" ref="O54" si="33">O11/J11-1</f>
        <v>-3.3716989870656744E-2</v>
      </c>
      <c r="P54" s="108">
        <f t="shared" ref="P54" si="34">P11/K11-1</f>
        <v>8.0359295984969492E-2</v>
      </c>
      <c r="Q54" s="108">
        <f t="shared" ref="Q54:R54" si="35">Q11/L11-1</f>
        <v>2.6471882732683527E-2</v>
      </c>
      <c r="R54" s="109">
        <f t="shared" si="35"/>
        <v>1.7510519107691414E-2</v>
      </c>
      <c r="S54" s="108">
        <f>S11/N11-1</f>
        <v>7.6977804557481377E-2</v>
      </c>
      <c r="T54" s="108">
        <f>T11/O11-1</f>
        <v>8.6223802237591851E-2</v>
      </c>
      <c r="U54" s="108">
        <f>U11/P11-1</f>
        <v>0.37827145354496716</v>
      </c>
      <c r="V54" s="108">
        <f>V11/Q11-1</f>
        <v>0.39216438978841706</v>
      </c>
      <c r="W54" s="109">
        <f t="shared" si="31"/>
        <v>0.23726578529949527</v>
      </c>
    </row>
    <row r="55" spans="1:23" x14ac:dyDescent="0.35">
      <c r="A55" s="81"/>
    </row>
  </sheetData>
  <hyperlinks>
    <hyperlink ref="B1" location="Index!A1" display="Index" xr:uid="{0B2BFE1B-E07D-4D55-B18E-0314FE63690D}"/>
  </hyperlinks>
  <pageMargins left="0.7" right="0.7" top="0.75" bottom="0.75" header="0.3" footer="0.3"/>
  <pageSetup paperSize="9" orientation="portrait" r:id="rId1"/>
  <headerFooter>
    <oddFooter>&amp;L_x000D_&amp;1#&amp;"Calibri"&amp;10&amp;K000000 Tata Communications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W55"/>
  <sheetViews>
    <sheetView showGridLines="0" zoomScale="90" zoomScaleNormal="90" workbookViewId="0">
      <pane xSplit="2" ySplit="4" topLeftCell="K44" activePane="bottomRight" state="frozen"/>
      <selection activeCell="B4" sqref="B4:B5"/>
      <selection pane="topRight" activeCell="B4" sqref="B4:B5"/>
      <selection pane="bottomLeft" activeCell="B4" sqref="B4:B5"/>
      <selection pane="bottomRight" activeCell="T55" sqref="T55"/>
    </sheetView>
  </sheetViews>
  <sheetFormatPr defaultColWidth="9.1796875" defaultRowHeight="14.5" outlineLevelRow="1" outlineLevelCol="1" x14ac:dyDescent="0.35"/>
  <cols>
    <col min="1" max="1" width="38.54296875" customWidth="1"/>
    <col min="2" max="2" width="6.81640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0" width="9.1796875" style="15" outlineLevel="1"/>
    <col min="21" max="22" width="10.1796875" style="15" bestFit="1" customWidth="1" outlineLevel="1"/>
    <col min="23" max="23" width="9.1796875" style="16"/>
  </cols>
  <sheetData>
    <row r="1" spans="1:23" ht="18.5" x14ac:dyDescent="0.45">
      <c r="A1" s="13" t="s">
        <v>3</v>
      </c>
      <c r="B1" s="51" t="s">
        <v>4</v>
      </c>
      <c r="C1" s="52"/>
    </row>
    <row r="2" spans="1:23" ht="15.5" x14ac:dyDescent="0.35">
      <c r="A2" s="8" t="s">
        <v>179</v>
      </c>
      <c r="B2" s="8"/>
      <c r="C2" s="8"/>
    </row>
    <row r="3" spans="1:23" s="55" customFormat="1" ht="15.5" x14ac:dyDescent="0.35">
      <c r="A3" s="53"/>
      <c r="B3" s="53"/>
      <c r="C3" s="53"/>
      <c r="D3" s="27"/>
      <c r="E3" s="27"/>
      <c r="F3" s="27"/>
      <c r="G3" s="27"/>
      <c r="H3" s="54"/>
      <c r="I3" s="27"/>
      <c r="J3" s="27"/>
      <c r="K3" s="27"/>
      <c r="L3" s="27"/>
      <c r="M3" s="54"/>
      <c r="N3" s="27"/>
      <c r="O3" s="27"/>
      <c r="P3" s="27"/>
      <c r="Q3" s="27"/>
      <c r="R3" s="54"/>
      <c r="S3" s="27"/>
      <c r="T3" s="27"/>
      <c r="U3" s="27"/>
      <c r="V3" s="27"/>
      <c r="W3" s="54"/>
    </row>
    <row r="4" spans="1:23"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c r="V4" s="21">
        <v>45382</v>
      </c>
      <c r="W4" s="22" t="s">
        <v>203</v>
      </c>
    </row>
    <row r="5" spans="1:23" s="34" customFormat="1" ht="15" customHeight="1" x14ac:dyDescent="0.35">
      <c r="A5" s="56"/>
      <c r="B5" s="19"/>
      <c r="C5" s="19"/>
      <c r="D5" s="133"/>
      <c r="E5" s="133"/>
      <c r="F5" s="133"/>
      <c r="G5" s="133"/>
      <c r="H5" s="133"/>
      <c r="I5" s="133"/>
      <c r="J5" s="133"/>
      <c r="K5" s="133"/>
      <c r="L5" s="133"/>
      <c r="M5" s="133"/>
      <c r="N5" s="133"/>
      <c r="O5" s="133"/>
      <c r="P5" s="133"/>
      <c r="Q5" s="133"/>
      <c r="R5" s="133"/>
      <c r="S5" s="133"/>
      <c r="T5" s="133"/>
      <c r="U5" s="133"/>
      <c r="V5" s="133"/>
      <c r="W5" s="133"/>
    </row>
    <row r="6" spans="1:23" ht="15.5" x14ac:dyDescent="0.35">
      <c r="A6" s="61" t="s">
        <v>35</v>
      </c>
      <c r="B6" s="58"/>
      <c r="C6" s="58"/>
      <c r="D6" s="68">
        <f>SUM(D7:D8,D11)</f>
        <v>4402.9386757223147</v>
      </c>
      <c r="E6" s="68">
        <f>SUM(E7:E8,E11)</f>
        <v>4401.0770599315601</v>
      </c>
      <c r="F6" s="68">
        <f>SUM(F7:F8,F11)</f>
        <v>4222.8391315988638</v>
      </c>
      <c r="G6" s="68">
        <f>SUM(G7:G8,G11)</f>
        <v>4073.2492966404693</v>
      </c>
      <c r="H6" s="74">
        <f>SUM(D6:G6)</f>
        <v>17100.104163893207</v>
      </c>
      <c r="I6" s="68">
        <f>SUM(I7:I8,I11)</f>
        <v>4102.7895864229822</v>
      </c>
      <c r="J6" s="68">
        <f>SUM(J7:J8,J11)</f>
        <v>4174.0216944030171</v>
      </c>
      <c r="K6" s="68">
        <f>SUM(K7:K8,K11)</f>
        <v>4184.8844854629988</v>
      </c>
      <c r="L6" s="68">
        <f>SUM(L7:L8,L11)</f>
        <v>4263.0365853610001</v>
      </c>
      <c r="M6" s="74">
        <f>SUM(I6:L6)</f>
        <v>16724.732351649996</v>
      </c>
      <c r="N6" s="68">
        <f>SUM(N7:N8,N11)</f>
        <v>4310.5234916639847</v>
      </c>
      <c r="O6" s="68">
        <f>SUM(O7:O8,O11)</f>
        <v>4430.7379621741047</v>
      </c>
      <c r="P6" s="68">
        <f>SUM(P7:P8,P11)</f>
        <v>4528.3377572484706</v>
      </c>
      <c r="Q6" s="68">
        <f>SUM(Q7:Q8,Q11)</f>
        <v>4568.6624156403814</v>
      </c>
      <c r="R6" s="74">
        <f>SUM(N6:Q6)</f>
        <v>17838.26162672694</v>
      </c>
      <c r="S6" s="68">
        <f>SUM(S7:S8,S11)</f>
        <v>4674.5703623139616</v>
      </c>
      <c r="T6" s="68">
        <f t="shared" ref="T6:U6" si="0">SUM(T7:T8,T11)</f>
        <v>4718.1767058531323</v>
      </c>
      <c r="U6" s="68">
        <f t="shared" si="0"/>
        <v>4719.8783304357421</v>
      </c>
      <c r="V6" s="68">
        <f t="shared" ref="V6" si="1">SUM(V7:V8,V11)</f>
        <v>4742.8210307688723</v>
      </c>
      <c r="W6" s="74">
        <f>SUM(S6:V6)</f>
        <v>18855.446429371706</v>
      </c>
    </row>
    <row r="7" spans="1:23" x14ac:dyDescent="0.35">
      <c r="A7" s="79" t="s">
        <v>12</v>
      </c>
      <c r="B7" s="58"/>
      <c r="C7" s="58"/>
      <c r="D7" s="68">
        <v>799.3215459960818</v>
      </c>
      <c r="E7" s="68">
        <v>758.91586283129402</v>
      </c>
      <c r="F7" s="68">
        <v>674.26225365173946</v>
      </c>
      <c r="G7" s="68">
        <v>558.27369386824932</v>
      </c>
      <c r="H7" s="74">
        <f t="shared" ref="H7:H11" si="2">SUM(D7:G7)</f>
        <v>2790.7733563473648</v>
      </c>
      <c r="I7" s="68">
        <v>589.17622886923664</v>
      </c>
      <c r="J7" s="68">
        <v>606.04179264676316</v>
      </c>
      <c r="K7" s="68">
        <v>554.21004600400022</v>
      </c>
      <c r="L7" s="68">
        <v>536.9298782799998</v>
      </c>
      <c r="M7" s="74">
        <f t="shared" ref="M7:M17" si="3">SUM(I7:L7)</f>
        <v>2286.3579457999995</v>
      </c>
      <c r="N7" s="68">
        <v>561.3986103494002</v>
      </c>
      <c r="O7" s="68">
        <v>524.48674584231992</v>
      </c>
      <c r="P7" s="68">
        <v>505.8397343761348</v>
      </c>
      <c r="Q7" s="68">
        <v>462.4322790940945</v>
      </c>
      <c r="R7" s="74">
        <f t="shared" ref="R7:R11" si="4">SUM(N7:Q7)</f>
        <v>2054.1573696619494</v>
      </c>
      <c r="S7" s="68">
        <v>418.28964757917703</v>
      </c>
      <c r="T7" s="68">
        <v>428.68443608145134</v>
      </c>
      <c r="U7" s="68">
        <v>423.13022082385885</v>
      </c>
      <c r="V7" s="68">
        <v>428.95516888475112</v>
      </c>
      <c r="W7" s="74">
        <f t="shared" ref="W7:W11" si="5">SUM(S7:V7)</f>
        <v>1699.0594733692385</v>
      </c>
    </row>
    <row r="8" spans="1:23" x14ac:dyDescent="0.35">
      <c r="A8" s="79" t="s">
        <v>14</v>
      </c>
      <c r="B8" s="58"/>
      <c r="C8" s="58"/>
      <c r="D8" s="68">
        <f>SUM(D9:D10)</f>
        <v>3175.5664525169823</v>
      </c>
      <c r="E8" s="68">
        <f t="shared" ref="E8:Q8" si="6">SUM(E9:E10)</f>
        <v>3209.9263995635206</v>
      </c>
      <c r="F8" s="68">
        <f t="shared" si="6"/>
        <v>3126.2873639359209</v>
      </c>
      <c r="G8" s="68">
        <f t="shared" si="6"/>
        <v>3087.5000995586124</v>
      </c>
      <c r="H8" s="74">
        <f t="shared" si="2"/>
        <v>12599.280315575035</v>
      </c>
      <c r="I8" s="68">
        <f t="shared" si="6"/>
        <v>3104.4866956704727</v>
      </c>
      <c r="J8" s="68">
        <f t="shared" si="6"/>
        <v>3139.9094011815268</v>
      </c>
      <c r="K8" s="68">
        <f t="shared" si="6"/>
        <v>3233.021387500999</v>
      </c>
      <c r="L8" s="68">
        <f t="shared" si="6"/>
        <v>3301.4198566470004</v>
      </c>
      <c r="M8" s="74">
        <f t="shared" si="3"/>
        <v>12778.837340999999</v>
      </c>
      <c r="N8" s="68">
        <f t="shared" si="6"/>
        <v>3339.7029950199499</v>
      </c>
      <c r="O8" s="68">
        <f t="shared" si="6"/>
        <v>3492.6139644888626</v>
      </c>
      <c r="P8" s="68">
        <f t="shared" si="6"/>
        <v>3592.8898516127165</v>
      </c>
      <c r="Q8" s="68">
        <f t="shared" si="6"/>
        <v>3670.3010256094858</v>
      </c>
      <c r="R8" s="74">
        <f t="shared" si="4"/>
        <v>14095.507836731016</v>
      </c>
      <c r="S8" s="68">
        <f>SUM(S9:S10)</f>
        <v>3815.342430495406</v>
      </c>
      <c r="T8" s="68">
        <f t="shared" ref="T8:U8" si="7">SUM(T9:T10)</f>
        <v>3840.1896413277532</v>
      </c>
      <c r="U8" s="68">
        <f t="shared" si="7"/>
        <v>3831.1024870084093</v>
      </c>
      <c r="V8" s="68">
        <f t="shared" ref="V8" si="8">SUM(V9:V10)</f>
        <v>3844.9399242226641</v>
      </c>
      <c r="W8" s="74">
        <f t="shared" si="5"/>
        <v>15331.574483054233</v>
      </c>
    </row>
    <row r="9" spans="1:23" outlineLevel="1" x14ac:dyDescent="0.35">
      <c r="A9" s="78" t="s">
        <v>15</v>
      </c>
      <c r="B9" s="58"/>
      <c r="C9" s="58"/>
      <c r="D9" s="68">
        <v>2193.4129290843557</v>
      </c>
      <c r="E9" s="68">
        <v>2232.7556887995197</v>
      </c>
      <c r="F9" s="68">
        <v>2249.2088473993708</v>
      </c>
      <c r="G9" s="68">
        <v>2235.9216429100397</v>
      </c>
      <c r="H9" s="74">
        <f t="shared" si="2"/>
        <v>8911.2991081932851</v>
      </c>
      <c r="I9" s="68">
        <v>2230.7377717914815</v>
      </c>
      <c r="J9" s="68">
        <v>2240.7512463665184</v>
      </c>
      <c r="K9" s="68">
        <v>2277.6702821309991</v>
      </c>
      <c r="L9" s="68">
        <v>2288.5063704110003</v>
      </c>
      <c r="M9" s="74">
        <f t="shared" si="3"/>
        <v>9037.6656706999984</v>
      </c>
      <c r="N9" s="68">
        <v>2310.714983742605</v>
      </c>
      <c r="O9" s="68">
        <v>2373.9297006105935</v>
      </c>
      <c r="P9" s="68">
        <v>2414.9173119773359</v>
      </c>
      <c r="Q9" s="68">
        <v>2456.893021033387</v>
      </c>
      <c r="R9" s="74">
        <f t="shared" si="4"/>
        <v>9556.4550173639218</v>
      </c>
      <c r="S9" s="68">
        <v>2497.3716928077874</v>
      </c>
      <c r="T9" s="68">
        <v>2537.6581986480069</v>
      </c>
      <c r="U9" s="68">
        <v>2518.6372737563593</v>
      </c>
      <c r="V9" s="68">
        <v>2573.5634222367617</v>
      </c>
      <c r="W9" s="74">
        <f t="shared" si="5"/>
        <v>10127.230587448914</v>
      </c>
    </row>
    <row r="10" spans="1:23" outlineLevel="1" x14ac:dyDescent="0.35">
      <c r="A10" s="78" t="s">
        <v>68</v>
      </c>
      <c r="B10" s="58"/>
      <c r="C10" s="58"/>
      <c r="D10" s="68">
        <f>SUM(D20:D24)</f>
        <v>982.15352343262657</v>
      </c>
      <c r="E10" s="68">
        <f>SUM(E20:E24)</f>
        <v>977.17071076400089</v>
      </c>
      <c r="F10" s="68">
        <f>SUM(F20:F24)</f>
        <v>877.07851653655007</v>
      </c>
      <c r="G10" s="68">
        <f>SUM(G20:G24)</f>
        <v>851.57845664857246</v>
      </c>
      <c r="H10" s="74">
        <f t="shared" si="2"/>
        <v>3687.9812073817502</v>
      </c>
      <c r="I10" s="68">
        <f>SUM(I20:I24)</f>
        <v>873.74892387899138</v>
      </c>
      <c r="J10" s="68">
        <f>SUM(J20:J24)</f>
        <v>899.15815481500852</v>
      </c>
      <c r="K10" s="68">
        <f>SUM(K20:K24)</f>
        <v>955.35110536999991</v>
      </c>
      <c r="L10" s="68">
        <f>SUM(L20:L24)</f>
        <v>1012.913486236</v>
      </c>
      <c r="M10" s="74">
        <f t="shared" si="3"/>
        <v>3741.1716702999997</v>
      </c>
      <c r="N10" s="68">
        <f>SUM(N20:N24)</f>
        <v>1028.9880112773449</v>
      </c>
      <c r="O10" s="68">
        <f>SUM(O20:O24)</f>
        <v>1118.6842638782693</v>
      </c>
      <c r="P10" s="68">
        <f>SUM(P20:P24)</f>
        <v>1177.9725396353808</v>
      </c>
      <c r="Q10" s="68">
        <f>SUM(Q20:Q24)</f>
        <v>1213.4080045760988</v>
      </c>
      <c r="R10" s="74">
        <f t="shared" si="4"/>
        <v>4539.0528193670943</v>
      </c>
      <c r="S10" s="68">
        <v>1317.9707376876183</v>
      </c>
      <c r="T10" s="68">
        <v>1302.5314426797463</v>
      </c>
      <c r="U10" s="68">
        <v>1312.4652132520503</v>
      </c>
      <c r="V10" s="68">
        <v>1271.3765019859025</v>
      </c>
      <c r="W10" s="74">
        <f t="shared" si="5"/>
        <v>5204.3438956053178</v>
      </c>
    </row>
    <row r="11" spans="1:23" x14ac:dyDescent="0.35">
      <c r="A11" s="79" t="s">
        <v>67</v>
      </c>
      <c r="B11" s="58"/>
      <c r="C11" s="58"/>
      <c r="D11" s="68">
        <v>428.05067720925001</v>
      </c>
      <c r="E11" s="68">
        <v>432.2347975367461</v>
      </c>
      <c r="F11" s="68">
        <v>422.28951401120344</v>
      </c>
      <c r="G11" s="68">
        <v>427.47550321360774</v>
      </c>
      <c r="H11" s="74">
        <f t="shared" si="2"/>
        <v>1710.0504919708073</v>
      </c>
      <c r="I11" s="68">
        <v>409.12666188327267</v>
      </c>
      <c r="J11" s="68">
        <v>428.0705005747273</v>
      </c>
      <c r="K11" s="68">
        <v>397.65305195799999</v>
      </c>
      <c r="L11" s="68">
        <v>424.68685043400001</v>
      </c>
      <c r="M11" s="74">
        <f t="shared" si="3"/>
        <v>1659.53706485</v>
      </c>
      <c r="N11" s="68">
        <v>409.42188629463482</v>
      </c>
      <c r="O11" s="68">
        <v>413.63725184292224</v>
      </c>
      <c r="P11" s="68">
        <v>429.60817125961938</v>
      </c>
      <c r="Q11" s="68">
        <v>435.92911093680152</v>
      </c>
      <c r="R11" s="74">
        <f t="shared" si="4"/>
        <v>1688.5964203339781</v>
      </c>
      <c r="S11" s="68">
        <v>440.93828423937856</v>
      </c>
      <c r="T11" s="68">
        <v>449.30262844392735</v>
      </c>
      <c r="U11" s="68">
        <v>465.64562260347395</v>
      </c>
      <c r="V11" s="68">
        <v>468.92593766145717</v>
      </c>
      <c r="W11" s="74">
        <f t="shared" si="5"/>
        <v>1824.812472948237</v>
      </c>
    </row>
    <row r="12" spans="1:23" s="107" customFormat="1" ht="15.5" x14ac:dyDescent="0.35">
      <c r="A12" s="61" t="s">
        <v>36</v>
      </c>
      <c r="B12" s="104"/>
      <c r="C12" s="104"/>
      <c r="D12" s="105">
        <f>SUM(D13:D14,D17)</f>
        <v>2449.3693999915913</v>
      </c>
      <c r="E12" s="105">
        <f>SUM(E13:E14,E17)</f>
        <v>2523.4393880072348</v>
      </c>
      <c r="F12" s="105">
        <f>SUM(F13:F14,F17)</f>
        <v>2472.6290089013091</v>
      </c>
      <c r="G12" s="105">
        <f>SUM(G13:G14,G17)</f>
        <v>2473.7369174602463</v>
      </c>
      <c r="H12" s="106">
        <f>SUM(D12:G12)</f>
        <v>9919.1747143603825</v>
      </c>
      <c r="I12" s="105">
        <f>SUM(I13:I14,I17)</f>
        <v>2362.2910126537495</v>
      </c>
      <c r="J12" s="105">
        <f>SUM(J13:J14,J17)</f>
        <v>2425.6033802491411</v>
      </c>
      <c r="K12" s="105">
        <f>SUM(K13:K14,K17)</f>
        <v>2504.9232536712693</v>
      </c>
      <c r="L12" s="105">
        <f>SUM(L13:L14,L17)</f>
        <v>2578.784126462629</v>
      </c>
      <c r="M12" s="74">
        <f>SUM(I12:L12)</f>
        <v>9871.6017730367894</v>
      </c>
      <c r="N12" s="105">
        <f>SUM(N13:N14,N17)</f>
        <v>2618.9034840051813</v>
      </c>
      <c r="O12" s="105">
        <f>SUM(O13:O14,O17)</f>
        <v>2712.192425759124</v>
      </c>
      <c r="P12" s="105">
        <f>SUM(P13:P14,P17)</f>
        <v>2756.6541853483623</v>
      </c>
      <c r="Q12" s="105">
        <f>SUM(Q13:Q14,Q17)</f>
        <v>2829.0159096402767</v>
      </c>
      <c r="R12" s="106">
        <f>SUM(N12:Q12)</f>
        <v>10916.766004752944</v>
      </c>
      <c r="S12" s="105">
        <f>SUM(S13:S14,S17)</f>
        <v>2870.1933971917019</v>
      </c>
      <c r="T12" s="105">
        <f t="shared" ref="T12:U12" si="9">SUM(T13:T14,T17)</f>
        <v>2834.9739167482189</v>
      </c>
      <c r="U12" s="105">
        <f t="shared" si="9"/>
        <v>2846.950155699165</v>
      </c>
      <c r="V12" s="105">
        <f t="shared" ref="V12" si="10">SUM(V13:V14,V17)</f>
        <v>2917.1575023373548</v>
      </c>
      <c r="W12" s="106">
        <f>SUM(S12:V12)</f>
        <v>11469.274971976442</v>
      </c>
    </row>
    <row r="13" spans="1:23" x14ac:dyDescent="0.35">
      <c r="A13" s="79" t="s">
        <v>12</v>
      </c>
      <c r="B13" s="58"/>
      <c r="C13" s="58"/>
      <c r="D13" s="68">
        <v>128.2901596234156</v>
      </c>
      <c r="E13" s="68">
        <v>129.4328531048003</v>
      </c>
      <c r="F13" s="68">
        <v>78.094864100929087</v>
      </c>
      <c r="G13" s="68">
        <v>92.452910754445952</v>
      </c>
      <c r="H13" s="74">
        <f t="shared" ref="H13:H17" si="11">SUM(D13:G13)</f>
        <v>428.27078758359096</v>
      </c>
      <c r="I13" s="68">
        <v>85.074169021018662</v>
      </c>
      <c r="J13" s="68">
        <v>99.898837562981228</v>
      </c>
      <c r="K13" s="68">
        <v>89.379489603000053</v>
      </c>
      <c r="L13" s="68">
        <v>106.71839356299984</v>
      </c>
      <c r="M13" s="74">
        <f t="shared" si="3"/>
        <v>381.07088974999976</v>
      </c>
      <c r="N13" s="68">
        <v>105.15643724604871</v>
      </c>
      <c r="O13" s="68">
        <v>145.69793405087626</v>
      </c>
      <c r="P13" s="68">
        <v>138.50016516874598</v>
      </c>
      <c r="Q13" s="68">
        <v>121.70904857730478</v>
      </c>
      <c r="R13" s="75">
        <f t="shared" ref="R13:R17" si="12">SUM(N13:Q13)</f>
        <v>511.06358504297572</v>
      </c>
      <c r="S13" s="68">
        <v>113.82367026265699</v>
      </c>
      <c r="T13" s="68">
        <v>111.36243466511716</v>
      </c>
      <c r="U13" s="68">
        <v>103.1088368384833</v>
      </c>
      <c r="V13" s="68">
        <v>99.08419794506392</v>
      </c>
      <c r="W13" s="75">
        <f t="shared" ref="W13:W17" si="13">SUM(S13:V13)</f>
        <v>427.37913971132139</v>
      </c>
    </row>
    <row r="14" spans="1:23" x14ac:dyDescent="0.35">
      <c r="A14" s="79" t="s">
        <v>14</v>
      </c>
      <c r="B14" s="58"/>
      <c r="C14" s="58"/>
      <c r="D14" s="68">
        <f>SUM(D15:D16)</f>
        <v>2218.2714194834166</v>
      </c>
      <c r="E14" s="68">
        <f t="shared" ref="E14:R14" si="14">SUM(E15:E16)</f>
        <v>2308.8368069115386</v>
      </c>
      <c r="F14" s="68">
        <f t="shared" si="14"/>
        <v>2299.8420414209522</v>
      </c>
      <c r="G14" s="68">
        <f t="shared" si="14"/>
        <v>2254.1814680854945</v>
      </c>
      <c r="H14" s="74">
        <f t="shared" si="14"/>
        <v>9081.1317359014029</v>
      </c>
      <c r="I14" s="68">
        <f t="shared" si="14"/>
        <v>2192.7514176005834</v>
      </c>
      <c r="J14" s="68">
        <f t="shared" si="14"/>
        <v>2240.1969998723075</v>
      </c>
      <c r="K14" s="68">
        <f t="shared" si="14"/>
        <v>2335.1063669742693</v>
      </c>
      <c r="L14" s="68">
        <f t="shared" si="14"/>
        <v>2350.3641246396296</v>
      </c>
      <c r="M14" s="74">
        <f t="shared" si="14"/>
        <v>9118.4189090867894</v>
      </c>
      <c r="N14" s="68">
        <f t="shared" si="14"/>
        <v>2405.0518516426</v>
      </c>
      <c r="O14" s="68">
        <f t="shared" si="14"/>
        <v>2468.4704031422043</v>
      </c>
      <c r="P14" s="68">
        <f t="shared" si="14"/>
        <v>2503.6117912608752</v>
      </c>
      <c r="Q14" s="68">
        <f t="shared" si="14"/>
        <v>2575.4143617003829</v>
      </c>
      <c r="R14" s="75">
        <f t="shared" si="14"/>
        <v>9952.5484077460624</v>
      </c>
      <c r="S14" s="68">
        <f>SUM(S15:S16)</f>
        <v>2648.7070323295902</v>
      </c>
      <c r="T14" s="68">
        <f t="shared" ref="T14:U14" si="15">SUM(T15:T16)</f>
        <v>2606.6088734561718</v>
      </c>
      <c r="U14" s="68">
        <f t="shared" si="15"/>
        <v>2627.3694351266336</v>
      </c>
      <c r="V14" s="68">
        <f t="shared" ref="V14:W14" si="16">SUM(V15:V16)</f>
        <v>2654.7883351204914</v>
      </c>
      <c r="W14" s="75">
        <f t="shared" si="16"/>
        <v>10537.473676032887</v>
      </c>
    </row>
    <row r="15" spans="1:23" outlineLevel="1" x14ac:dyDescent="0.35">
      <c r="A15" s="78" t="s">
        <v>15</v>
      </c>
      <c r="B15" s="58"/>
      <c r="C15" s="58"/>
      <c r="D15" s="68">
        <v>1779.3484677859228</v>
      </c>
      <c r="E15" s="68">
        <v>1827.5015357610994</v>
      </c>
      <c r="F15" s="68">
        <v>1844.6116264499233</v>
      </c>
      <c r="G15" s="68">
        <v>1855.9089873388245</v>
      </c>
      <c r="H15" s="74">
        <f t="shared" si="11"/>
        <v>7307.3706173357705</v>
      </c>
      <c r="I15" s="68">
        <v>1786.914633384087</v>
      </c>
      <c r="J15" s="68">
        <v>1806.9223683365681</v>
      </c>
      <c r="K15" s="68">
        <v>1859.373680300713</v>
      </c>
      <c r="L15" s="68">
        <v>1878.4177056895433</v>
      </c>
      <c r="M15" s="74">
        <f t="shared" si="3"/>
        <v>7331.6283877109117</v>
      </c>
      <c r="N15" s="68">
        <v>1883.5674466092296</v>
      </c>
      <c r="O15" s="68">
        <v>1929.4330347370967</v>
      </c>
      <c r="P15" s="68">
        <v>1946.5483705509703</v>
      </c>
      <c r="Q15" s="68">
        <v>1978.9474209941998</v>
      </c>
      <c r="R15" s="75">
        <f>SUM(N15:Q15)</f>
        <v>7738.496272891497</v>
      </c>
      <c r="S15" s="68">
        <v>2006.3428923511728</v>
      </c>
      <c r="T15" s="68">
        <v>2032.2226614958761</v>
      </c>
      <c r="U15" s="68">
        <v>2043.251123896305</v>
      </c>
      <c r="V15" s="68">
        <v>2058.702820001874</v>
      </c>
      <c r="W15" s="75">
        <f>SUM(S15:V15)</f>
        <v>8140.5194977452284</v>
      </c>
    </row>
    <row r="16" spans="1:23" outlineLevel="1" x14ac:dyDescent="0.35">
      <c r="A16" s="78" t="s">
        <v>68</v>
      </c>
      <c r="B16" s="58"/>
      <c r="C16" s="58"/>
      <c r="D16" s="68">
        <v>438.9229516974936</v>
      </c>
      <c r="E16" s="68">
        <v>481.33527115043904</v>
      </c>
      <c r="F16" s="68">
        <v>455.23041497102918</v>
      </c>
      <c r="G16" s="68">
        <v>398.27248074667011</v>
      </c>
      <c r="H16" s="74">
        <f t="shared" si="11"/>
        <v>1773.7611185656319</v>
      </c>
      <c r="I16" s="68">
        <v>405.83678421649637</v>
      </c>
      <c r="J16" s="68">
        <v>433.27463153573933</v>
      </c>
      <c r="K16" s="68">
        <v>475.73268667355626</v>
      </c>
      <c r="L16" s="68">
        <v>471.94641895008652</v>
      </c>
      <c r="M16" s="74">
        <f t="shared" si="3"/>
        <v>1786.7905213758784</v>
      </c>
      <c r="N16" s="68">
        <v>521.48440503337031</v>
      </c>
      <c r="O16" s="68">
        <v>539.03736840510737</v>
      </c>
      <c r="P16" s="68">
        <v>557.06342070990468</v>
      </c>
      <c r="Q16" s="68">
        <v>596.46694070618298</v>
      </c>
      <c r="R16" s="74">
        <f t="shared" si="12"/>
        <v>2214.0521348545653</v>
      </c>
      <c r="S16" s="68">
        <v>642.36413997841714</v>
      </c>
      <c r="T16" s="68">
        <v>574.38621196029567</v>
      </c>
      <c r="U16" s="68">
        <v>584.11831123032857</v>
      </c>
      <c r="V16" s="68">
        <v>596.08551511861754</v>
      </c>
      <c r="W16" s="74">
        <f t="shared" si="13"/>
        <v>2396.954178287659</v>
      </c>
    </row>
    <row r="17" spans="1:23" x14ac:dyDescent="0.35">
      <c r="A17" s="79" t="s">
        <v>67</v>
      </c>
      <c r="B17" s="58"/>
      <c r="C17" s="58"/>
      <c r="D17" s="68">
        <v>102.80782088475905</v>
      </c>
      <c r="E17" s="68">
        <v>85.169727990895609</v>
      </c>
      <c r="F17" s="68">
        <v>94.692103379427977</v>
      </c>
      <c r="G17" s="68">
        <v>127.10253862030586</v>
      </c>
      <c r="H17" s="74">
        <f t="shared" si="11"/>
        <v>409.77219087538845</v>
      </c>
      <c r="I17" s="68">
        <v>84.46542603214732</v>
      </c>
      <c r="J17" s="68">
        <v>85.507542813852609</v>
      </c>
      <c r="K17" s="68">
        <v>80.437397094000119</v>
      </c>
      <c r="L17" s="68">
        <v>121.70160825999984</v>
      </c>
      <c r="M17" s="74">
        <f t="shared" si="3"/>
        <v>372.11197419999991</v>
      </c>
      <c r="N17" s="68">
        <v>108.69519511653237</v>
      </c>
      <c r="O17" s="68">
        <v>98.024088566043673</v>
      </c>
      <c r="P17" s="68">
        <v>114.54222891874107</v>
      </c>
      <c r="Q17" s="68">
        <v>131.89249936258918</v>
      </c>
      <c r="R17" s="75">
        <f t="shared" si="12"/>
        <v>453.15401196390633</v>
      </c>
      <c r="S17" s="68">
        <v>107.66269459945492</v>
      </c>
      <c r="T17" s="68">
        <v>117.00260862693013</v>
      </c>
      <c r="U17" s="68">
        <v>116.47188373404782</v>
      </c>
      <c r="V17" s="68">
        <v>163.28496927179975</v>
      </c>
      <c r="W17" s="75">
        <f t="shared" si="13"/>
        <v>504.42215623223262</v>
      </c>
    </row>
    <row r="18" spans="1:23" x14ac:dyDescent="0.35">
      <c r="A18" s="137"/>
      <c r="B18" s="58"/>
      <c r="C18" s="58"/>
      <c r="D18" s="68"/>
      <c r="E18" s="68"/>
      <c r="F18" s="68"/>
      <c r="G18" s="68"/>
      <c r="H18" s="74"/>
      <c r="I18" s="68"/>
      <c r="J18" s="68"/>
      <c r="K18" s="68"/>
      <c r="L18" s="68"/>
      <c r="M18" s="74"/>
      <c r="N18" s="68"/>
      <c r="O18" s="68"/>
      <c r="P18" s="68"/>
      <c r="Q18" s="68"/>
      <c r="R18" s="75"/>
      <c r="S18" s="68"/>
      <c r="T18" s="68"/>
      <c r="U18" s="68"/>
      <c r="V18" s="68"/>
      <c r="W18" s="75"/>
    </row>
    <row r="19" spans="1:23" ht="15.5" x14ac:dyDescent="0.35">
      <c r="A19" s="61" t="s">
        <v>183</v>
      </c>
      <c r="B19" s="58"/>
      <c r="C19" s="58"/>
      <c r="D19" s="68"/>
      <c r="E19" s="68"/>
      <c r="F19" s="68"/>
      <c r="G19" s="68"/>
      <c r="H19" s="74"/>
      <c r="I19" s="68"/>
      <c r="J19" s="68"/>
      <c r="K19" s="68"/>
      <c r="L19" s="68"/>
      <c r="M19" s="74"/>
      <c r="N19" s="68"/>
      <c r="O19" s="68"/>
      <c r="P19" s="68"/>
      <c r="Q19" s="68"/>
      <c r="R19" s="75"/>
      <c r="S19" s="68"/>
      <c r="T19" s="68"/>
      <c r="U19" s="68"/>
      <c r="V19" s="68"/>
      <c r="W19" s="75"/>
    </row>
    <row r="20" spans="1:23" outlineLevel="1" x14ac:dyDescent="0.35">
      <c r="A20" s="79" t="s">
        <v>110</v>
      </c>
      <c r="B20" s="58"/>
      <c r="C20" s="58"/>
      <c r="D20" s="68">
        <v>594.20810955648062</v>
      </c>
      <c r="E20" s="68">
        <v>498.08107555039237</v>
      </c>
      <c r="F20" s="68">
        <v>405.05872293187696</v>
      </c>
      <c r="G20" s="68">
        <v>354.23103858756184</v>
      </c>
      <c r="H20" s="74">
        <f>SUM(D20:G20)</f>
        <v>1851.5789466263118</v>
      </c>
      <c r="I20" s="68">
        <v>379.34470904411472</v>
      </c>
      <c r="J20" s="68">
        <v>374.20521833188525</v>
      </c>
      <c r="K20" s="68">
        <v>368.98667528700003</v>
      </c>
      <c r="L20" s="68">
        <v>380.14276093699993</v>
      </c>
      <c r="M20" s="74">
        <f>SUM(I20:L20)</f>
        <v>1502.6793635999998</v>
      </c>
      <c r="N20" s="68">
        <v>367.48918597521578</v>
      </c>
      <c r="O20" s="68">
        <v>377.92303627382739</v>
      </c>
      <c r="P20" s="68">
        <v>401.4873175300753</v>
      </c>
      <c r="Q20" s="68">
        <v>386.92321444904258</v>
      </c>
      <c r="R20" s="74">
        <f>SUM(N20:Q20)</f>
        <v>1533.8227542281611</v>
      </c>
      <c r="S20" s="68">
        <v>438.78311950029246</v>
      </c>
      <c r="T20" s="68">
        <v>406.34932509109319</v>
      </c>
      <c r="U20" s="68">
        <v>419.10640188224437</v>
      </c>
      <c r="V20" s="68">
        <v>386.24446792670898</v>
      </c>
      <c r="W20" s="74">
        <f>SUM(S20:V20)</f>
        <v>1650.4833144003389</v>
      </c>
    </row>
    <row r="21" spans="1:23" outlineLevel="1" x14ac:dyDescent="0.35">
      <c r="A21" s="79" t="s">
        <v>111</v>
      </c>
      <c r="B21" s="58"/>
      <c r="C21" s="58"/>
      <c r="D21" s="68">
        <v>194.90803790750442</v>
      </c>
      <c r="E21" s="68">
        <v>238.38633376700378</v>
      </c>
      <c r="F21" s="68">
        <v>220.21621532525151</v>
      </c>
      <c r="G21" s="68">
        <v>245.56568126437057</v>
      </c>
      <c r="H21" s="74">
        <f>SUM(D21:G21)</f>
        <v>899.07626826413025</v>
      </c>
      <c r="I21" s="68">
        <v>226.95231035811537</v>
      </c>
      <c r="J21" s="68">
        <v>244.11511893988464</v>
      </c>
      <c r="K21" s="68">
        <v>262.00345777499996</v>
      </c>
      <c r="L21" s="68">
        <v>257.54659842700005</v>
      </c>
      <c r="M21" s="74">
        <f>SUM(I21:L21)</f>
        <v>990.61748550000004</v>
      </c>
      <c r="N21" s="68">
        <v>281.4798519720739</v>
      </c>
      <c r="O21" s="68">
        <v>297.67773130695309</v>
      </c>
      <c r="P21" s="68">
        <v>323.98542484267568</v>
      </c>
      <c r="Q21" s="68">
        <v>356.77087974306789</v>
      </c>
      <c r="R21" s="74">
        <f>SUM(N21:Q21)</f>
        <v>1259.9138878647705</v>
      </c>
      <c r="S21" s="68">
        <v>348.65377274333969</v>
      </c>
      <c r="T21" s="68">
        <v>370.45942597854105</v>
      </c>
      <c r="U21" s="68">
        <v>364.57000193646547</v>
      </c>
      <c r="V21" s="68">
        <v>367.04096113965056</v>
      </c>
      <c r="W21" s="74">
        <f>SUM(S21:V21)</f>
        <v>1450.7241617979969</v>
      </c>
    </row>
    <row r="22" spans="1:23" outlineLevel="1" x14ac:dyDescent="0.35">
      <c r="A22" s="79" t="s">
        <v>112</v>
      </c>
      <c r="B22" s="58"/>
      <c r="C22" s="58"/>
      <c r="D22" s="68">
        <v>115.09286664014154</v>
      </c>
      <c r="E22" s="68">
        <v>120.20880924852938</v>
      </c>
      <c r="F22" s="68">
        <v>116.32788616031314</v>
      </c>
      <c r="G22" s="68">
        <v>129.48889105016616</v>
      </c>
      <c r="H22" s="74">
        <f>SUM(D22:G22)</f>
        <v>481.1184530991502</v>
      </c>
      <c r="I22" s="68">
        <v>130.70007229598801</v>
      </c>
      <c r="J22" s="68">
        <v>131.91226339801202</v>
      </c>
      <c r="K22" s="68">
        <v>144.6410151879999</v>
      </c>
      <c r="L22" s="68">
        <v>174.31669196800007</v>
      </c>
      <c r="M22" s="74">
        <f>SUM(I22:L22)</f>
        <v>581.57004285000005</v>
      </c>
      <c r="N22" s="68">
        <v>150.94100095263377</v>
      </c>
      <c r="O22" s="68">
        <v>173.97262032706365</v>
      </c>
      <c r="P22" s="68">
        <v>183.47620138525002</v>
      </c>
      <c r="Q22" s="68">
        <v>192.6164765029614</v>
      </c>
      <c r="R22" s="74">
        <f>SUM(N22:Q22)</f>
        <v>701.00629916790876</v>
      </c>
      <c r="S22" s="68">
        <v>221.34877692842778</v>
      </c>
      <c r="T22" s="68">
        <v>255.54566031630824</v>
      </c>
      <c r="U22" s="68">
        <v>252.96647391088516</v>
      </c>
      <c r="V22" s="68">
        <v>246.78231982304752</v>
      </c>
      <c r="W22" s="74">
        <f>SUM(S22:V22)</f>
        <v>976.64323097866861</v>
      </c>
    </row>
    <row r="23" spans="1:23" outlineLevel="1" x14ac:dyDescent="0.35">
      <c r="A23" s="79" t="s">
        <v>113</v>
      </c>
      <c r="B23" s="58"/>
      <c r="C23" s="58"/>
      <c r="D23" s="68">
        <v>54.940264800750001</v>
      </c>
      <c r="E23" s="68">
        <v>84.372674103961003</v>
      </c>
      <c r="F23" s="68">
        <v>103.02973181031523</v>
      </c>
      <c r="G23" s="68">
        <v>85.719449020530078</v>
      </c>
      <c r="H23" s="74">
        <f>SUM(D23:G23)</f>
        <v>328.06211973555634</v>
      </c>
      <c r="I23" s="68">
        <v>99.860499414806014</v>
      </c>
      <c r="J23" s="68">
        <v>106.05169407319399</v>
      </c>
      <c r="K23" s="68">
        <v>125.52752228699998</v>
      </c>
      <c r="L23" s="68">
        <v>120.10981297500001</v>
      </c>
      <c r="M23" s="74">
        <f>SUM(I23:L23)</f>
        <v>451.54952874999998</v>
      </c>
      <c r="N23" s="68">
        <v>140.28870421658786</v>
      </c>
      <c r="O23" s="68">
        <v>148.29022150571893</v>
      </c>
      <c r="P23" s="68">
        <v>146.93330284401407</v>
      </c>
      <c r="Q23" s="68">
        <v>143.57158535067884</v>
      </c>
      <c r="R23" s="74">
        <f>SUM(N23:Q23)</f>
        <v>579.0838139169997</v>
      </c>
      <c r="S23" s="68">
        <v>195.97522460141431</v>
      </c>
      <c r="T23" s="68">
        <v>152.66970719094496</v>
      </c>
      <c r="U23" s="68">
        <v>156.52074528425516</v>
      </c>
      <c r="V23" s="68">
        <v>156.02308874798163</v>
      </c>
      <c r="W23" s="74">
        <f>SUM(S23:V23)</f>
        <v>661.18876582459609</v>
      </c>
    </row>
    <row r="24" spans="1:23" outlineLevel="1" x14ac:dyDescent="0.35">
      <c r="A24" s="79" t="s">
        <v>16</v>
      </c>
      <c r="B24" s="58"/>
      <c r="C24" s="58"/>
      <c r="D24" s="68">
        <v>23.004244527749997</v>
      </c>
      <c r="E24" s="68">
        <v>36.121818094114339</v>
      </c>
      <c r="F24" s="68">
        <v>32.445960308793282</v>
      </c>
      <c r="G24" s="68">
        <v>36.573396725943809</v>
      </c>
      <c r="H24" s="74">
        <f>SUM(D24:G24)</f>
        <v>128.14541965660143</v>
      </c>
      <c r="I24" s="68">
        <v>36.891332765967334</v>
      </c>
      <c r="J24" s="68">
        <v>42.873860072032656</v>
      </c>
      <c r="K24" s="68">
        <v>54.192434832999993</v>
      </c>
      <c r="L24" s="68">
        <v>80.797621929000016</v>
      </c>
      <c r="M24" s="74">
        <f>SUM(I24:L24)</f>
        <v>214.75524960000001</v>
      </c>
      <c r="N24" s="68">
        <v>88.789268160833345</v>
      </c>
      <c r="O24" s="68">
        <v>120.82065446470631</v>
      </c>
      <c r="P24" s="68">
        <v>122.09029303336564</v>
      </c>
      <c r="Q24" s="68">
        <v>133.52584853034827</v>
      </c>
      <c r="R24" s="74">
        <f>SUM(N24:Q24)</f>
        <v>465.22606418925352</v>
      </c>
      <c r="S24" s="68">
        <v>113.20984391414385</v>
      </c>
      <c r="T24" s="68">
        <v>117.50732410285872</v>
      </c>
      <c r="U24" s="68">
        <v>119.30159023820008</v>
      </c>
      <c r="V24" s="68">
        <v>115.28566434851392</v>
      </c>
      <c r="W24" s="74">
        <f>SUM(S24:V24)</f>
        <v>465.3044226037166</v>
      </c>
    </row>
    <row r="25" spans="1:23" x14ac:dyDescent="0.35">
      <c r="H25" s="60"/>
      <c r="M25" s="60"/>
      <c r="R25" s="60"/>
      <c r="W25" s="60"/>
    </row>
    <row r="26" spans="1:23" ht="15.5" x14ac:dyDescent="0.35">
      <c r="A26" s="61" t="s">
        <v>73</v>
      </c>
      <c r="N26" s="63"/>
      <c r="O26" s="63"/>
      <c r="P26" s="63"/>
      <c r="Q26" s="63"/>
      <c r="S26" s="63"/>
      <c r="T26" s="63"/>
      <c r="U26" s="63"/>
      <c r="V26" s="63"/>
    </row>
    <row r="27" spans="1:23" x14ac:dyDescent="0.35">
      <c r="A27" s="79" t="s">
        <v>69</v>
      </c>
      <c r="D27" s="108">
        <v>0.39</v>
      </c>
      <c r="E27" s="108">
        <v>0.4</v>
      </c>
      <c r="F27" s="108">
        <v>0.38</v>
      </c>
      <c r="G27" s="108">
        <v>0.38</v>
      </c>
      <c r="H27" s="109">
        <v>0.38</v>
      </c>
      <c r="I27" s="108">
        <v>0.38</v>
      </c>
      <c r="J27" s="108">
        <v>0.37</v>
      </c>
      <c r="K27" s="108">
        <v>0.37</v>
      </c>
      <c r="L27" s="108">
        <v>0.38</v>
      </c>
      <c r="M27" s="109">
        <v>0.375</v>
      </c>
      <c r="N27" s="108">
        <v>0.39570000000000005</v>
      </c>
      <c r="O27" s="108">
        <v>0.42718233417470802</v>
      </c>
      <c r="P27" s="108">
        <v>0.41263119761805278</v>
      </c>
      <c r="Q27" s="108">
        <v>0.42132445201887331</v>
      </c>
      <c r="R27" s="109">
        <v>0.41420949595290851</v>
      </c>
      <c r="S27" s="108">
        <v>0.42773461830729625</v>
      </c>
      <c r="T27" s="108">
        <v>0.42762241276089646</v>
      </c>
      <c r="U27" s="108">
        <v>0.4327203395698227</v>
      </c>
      <c r="V27" s="108">
        <v>0.42794886763938855</v>
      </c>
      <c r="W27" s="109">
        <f>AVERAGE(S27:V27)</f>
        <v>0.42900655956935096</v>
      </c>
    </row>
    <row r="28" spans="1:23" x14ac:dyDescent="0.35">
      <c r="A28" s="79" t="s">
        <v>70</v>
      </c>
      <c r="D28" s="108">
        <v>0.61</v>
      </c>
      <c r="E28" s="108">
        <v>0.6</v>
      </c>
      <c r="F28" s="108">
        <v>0.62</v>
      </c>
      <c r="G28" s="108">
        <v>0.62</v>
      </c>
      <c r="H28" s="109">
        <v>0.62</v>
      </c>
      <c r="I28" s="108">
        <v>0.62</v>
      </c>
      <c r="J28" s="108">
        <v>0.63</v>
      </c>
      <c r="K28" s="108">
        <v>0.63</v>
      </c>
      <c r="L28" s="108">
        <v>0.62</v>
      </c>
      <c r="M28" s="109">
        <v>0.625</v>
      </c>
      <c r="N28" s="108">
        <v>0.60429999999999995</v>
      </c>
      <c r="O28" s="108">
        <v>0.57281766582529203</v>
      </c>
      <c r="P28" s="108">
        <v>0.58736880238194722</v>
      </c>
      <c r="Q28" s="108">
        <v>0.57867554798112664</v>
      </c>
      <c r="R28" s="109">
        <v>0.58579050404709143</v>
      </c>
      <c r="S28" s="108">
        <v>0.5722653816927038</v>
      </c>
      <c r="T28" s="108">
        <v>0.57237758723910359</v>
      </c>
      <c r="U28" s="108">
        <v>0.56727966043017741</v>
      </c>
      <c r="V28" s="108">
        <v>0.57205113236061145</v>
      </c>
      <c r="W28" s="109">
        <f>AVERAGE(S28:V28)</f>
        <v>0.57099344043064904</v>
      </c>
    </row>
    <row r="30" spans="1:23" ht="15.5" x14ac:dyDescent="0.35">
      <c r="A30" s="61" t="s">
        <v>74</v>
      </c>
    </row>
    <row r="31" spans="1:23" x14ac:dyDescent="0.35">
      <c r="A31" s="79" t="s">
        <v>71</v>
      </c>
      <c r="D31" s="108">
        <v>0.51</v>
      </c>
      <c r="E31" s="108">
        <v>0.54</v>
      </c>
      <c r="F31" s="108">
        <v>0.54</v>
      </c>
      <c r="G31" s="108">
        <v>0.56000000000000005</v>
      </c>
      <c r="H31" s="109">
        <v>0.53750000000000009</v>
      </c>
      <c r="I31" s="108">
        <v>0.48499999999999999</v>
      </c>
      <c r="J31" s="108">
        <v>0.49480733291045509</v>
      </c>
      <c r="K31" s="108">
        <v>0.49399999999999999</v>
      </c>
      <c r="L31" s="108">
        <v>0.5</v>
      </c>
      <c r="M31" s="109">
        <v>0.49293304408915001</v>
      </c>
      <c r="N31" s="108">
        <v>0.49199999999999999</v>
      </c>
      <c r="O31" s="108">
        <v>0.48599999999999999</v>
      </c>
      <c r="P31" s="108">
        <v>0.49099999999999999</v>
      </c>
      <c r="Q31" s="108">
        <v>0.498</v>
      </c>
      <c r="R31" s="109">
        <v>0.49187124780687036</v>
      </c>
      <c r="S31" s="108">
        <v>0.49605661102161402</v>
      </c>
      <c r="T31" s="108">
        <v>0.50400151879802857</v>
      </c>
      <c r="U31" s="108">
        <v>0.50658984229848991</v>
      </c>
      <c r="V31" s="108">
        <v>0.50271075327254811</v>
      </c>
      <c r="W31" s="109">
        <f>AVERAGE(S31:V31)</f>
        <v>0.50233968134767015</v>
      </c>
    </row>
    <row r="32" spans="1:23" x14ac:dyDescent="0.35">
      <c r="A32" s="79" t="s">
        <v>72</v>
      </c>
      <c r="D32" s="108">
        <v>0.49</v>
      </c>
      <c r="E32" s="108">
        <v>0.46</v>
      </c>
      <c r="F32" s="108">
        <v>0.46</v>
      </c>
      <c r="G32" s="108">
        <v>0.44</v>
      </c>
      <c r="H32" s="109">
        <v>0.46249999999999997</v>
      </c>
      <c r="I32" s="108">
        <v>0.51500000000000001</v>
      </c>
      <c r="J32" s="108">
        <v>0.50519266708954502</v>
      </c>
      <c r="K32" s="108">
        <v>0.50600000000000001</v>
      </c>
      <c r="L32" s="108">
        <v>0.5</v>
      </c>
      <c r="M32" s="109">
        <v>0.50706695591084994</v>
      </c>
      <c r="N32" s="108">
        <v>0.50800000000000001</v>
      </c>
      <c r="O32" s="108">
        <v>0.51400000000000001</v>
      </c>
      <c r="P32" s="108">
        <v>0.50900000000000001</v>
      </c>
      <c r="Q32" s="108">
        <v>0.502</v>
      </c>
      <c r="R32" s="109">
        <v>0.50812875219312947</v>
      </c>
      <c r="S32" s="108">
        <v>0.50394338897838598</v>
      </c>
      <c r="T32" s="108">
        <v>0.49599848120197138</v>
      </c>
      <c r="U32" s="108">
        <v>0.49341015770151009</v>
      </c>
      <c r="V32" s="108">
        <v>0.49728924672745184</v>
      </c>
      <c r="W32" s="109">
        <f>AVERAGE(S32:V32)</f>
        <v>0.49766031865232979</v>
      </c>
    </row>
    <row r="33" spans="1:23" x14ac:dyDescent="0.35">
      <c r="A33" s="137"/>
      <c r="D33" s="108"/>
      <c r="E33" s="108"/>
      <c r="F33" s="108"/>
      <c r="G33" s="108"/>
      <c r="H33" s="109"/>
      <c r="I33" s="108"/>
      <c r="J33" s="108"/>
      <c r="K33" s="108"/>
      <c r="L33" s="108"/>
      <c r="M33" s="109"/>
      <c r="N33" s="108"/>
      <c r="O33" s="108"/>
      <c r="P33" s="108"/>
      <c r="Q33" s="108"/>
      <c r="R33" s="109"/>
      <c r="S33" s="108"/>
      <c r="T33" s="108"/>
      <c r="U33" s="108"/>
      <c r="V33" s="108"/>
      <c r="W33" s="109"/>
    </row>
    <row r="34" spans="1:23" ht="15.5" x14ac:dyDescent="0.35">
      <c r="A34" s="61" t="s">
        <v>190</v>
      </c>
      <c r="D34" s="108"/>
      <c r="E34" s="108"/>
      <c r="F34" s="108"/>
      <c r="G34" s="108"/>
      <c r="H34" s="109"/>
      <c r="I34" s="108"/>
      <c r="J34" s="108"/>
      <c r="K34" s="108"/>
      <c r="L34" s="108"/>
      <c r="M34" s="109"/>
      <c r="N34" s="108"/>
      <c r="O34" s="108"/>
      <c r="P34" s="108"/>
      <c r="Q34" s="108"/>
      <c r="R34" s="109"/>
      <c r="S34" s="108"/>
      <c r="T34" s="108"/>
      <c r="U34" s="108"/>
      <c r="V34" s="108"/>
      <c r="W34" s="109"/>
    </row>
    <row r="35" spans="1:23" x14ac:dyDescent="0.35">
      <c r="A35" s="79" t="s">
        <v>114</v>
      </c>
      <c r="D35" s="108">
        <v>0.35871537170468998</v>
      </c>
      <c r="E35" s="108">
        <v>0.34117459492536995</v>
      </c>
      <c r="F35" s="108">
        <v>0.3470201745010566</v>
      </c>
      <c r="G35" s="108">
        <v>0.34751248545664215</v>
      </c>
      <c r="H35" s="109">
        <v>0.34855967240638758</v>
      </c>
      <c r="I35" s="108">
        <v>0.33441314455723808</v>
      </c>
      <c r="J35" s="108">
        <v>0.33356895564417655</v>
      </c>
      <c r="K35" s="108">
        <v>0.33718476662099334</v>
      </c>
      <c r="L35" s="108">
        <v>0.33437270905820021</v>
      </c>
      <c r="M35" s="109">
        <v>0.33489208036782736</v>
      </c>
      <c r="N35" s="108">
        <v>0.33721894780879119</v>
      </c>
      <c r="O35" s="108">
        <v>0.32761683640292305</v>
      </c>
      <c r="P35" s="108">
        <v>0.32898225930460318</v>
      </c>
      <c r="Q35" s="108">
        <v>0.32640849389029625</v>
      </c>
      <c r="R35" s="109">
        <v>0.32997297764747635</v>
      </c>
      <c r="S35" s="108">
        <v>0.31617590883441365</v>
      </c>
      <c r="T35" s="108">
        <v>0.31135428689186267</v>
      </c>
      <c r="U35" s="108">
        <v>0.31632414132591286</v>
      </c>
      <c r="V35" s="108">
        <v>0.30431535269562393</v>
      </c>
      <c r="W35" s="109">
        <v>0.31199053580870911</v>
      </c>
    </row>
    <row r="36" spans="1:23" x14ac:dyDescent="0.35">
      <c r="A36" s="79" t="s">
        <v>19</v>
      </c>
      <c r="D36" s="108">
        <v>0.64128462829530997</v>
      </c>
      <c r="E36" s="108">
        <v>0.65882540507463005</v>
      </c>
      <c r="F36" s="108">
        <v>0.65297982549894329</v>
      </c>
      <c r="G36" s="108">
        <v>0.65248751454335774</v>
      </c>
      <c r="H36" s="109">
        <v>0.65144032759361248</v>
      </c>
      <c r="I36" s="108">
        <v>0.66558685544276197</v>
      </c>
      <c r="J36" s="108">
        <v>0.66643104435582345</v>
      </c>
      <c r="K36" s="108">
        <v>0.66281523337900672</v>
      </c>
      <c r="L36" s="108">
        <v>0.66562729094179995</v>
      </c>
      <c r="M36" s="109">
        <v>0.66510791963217275</v>
      </c>
      <c r="N36" s="108">
        <v>0.66278105219120875</v>
      </c>
      <c r="O36" s="108">
        <v>0.67238316359707695</v>
      </c>
      <c r="P36" s="108">
        <v>0.67101774069539688</v>
      </c>
      <c r="Q36" s="108">
        <v>0.67359150610970364</v>
      </c>
      <c r="R36" s="109">
        <v>0.67002702235252376</v>
      </c>
      <c r="S36" s="108">
        <v>0.68382409116558629</v>
      </c>
      <c r="T36" s="108">
        <v>0.68864571310813738</v>
      </c>
      <c r="U36" s="108">
        <v>0.6836758586740872</v>
      </c>
      <c r="V36" s="108">
        <v>0.69568464730437618</v>
      </c>
      <c r="W36" s="109">
        <v>0.68800946419129094</v>
      </c>
    </row>
    <row r="37" spans="1:23" x14ac:dyDescent="0.35">
      <c r="A37" s="82"/>
    </row>
    <row r="38" spans="1:23" ht="15.5" x14ac:dyDescent="0.35">
      <c r="A38" s="61" t="s">
        <v>18</v>
      </c>
    </row>
    <row r="39" spans="1:23" x14ac:dyDescent="0.35">
      <c r="A39" s="79" t="s">
        <v>114</v>
      </c>
      <c r="D39" s="108">
        <v>0.27275565447233829</v>
      </c>
      <c r="E39" s="108">
        <v>0.26355449912211765</v>
      </c>
      <c r="F39" s="108">
        <v>0.27477008513995621</v>
      </c>
      <c r="G39" s="108">
        <v>0.27710710042876652</v>
      </c>
      <c r="H39" s="109">
        <v>0.27197848938666624</v>
      </c>
      <c r="I39" s="108">
        <v>0.26496971746881731</v>
      </c>
      <c r="J39" s="108">
        <v>0.26283555640745582</v>
      </c>
      <c r="K39" s="108">
        <v>0.2623380949374321</v>
      </c>
      <c r="L39" s="108">
        <v>0.25633478724302566</v>
      </c>
      <c r="M39" s="109">
        <v>0.2615486946347696</v>
      </c>
      <c r="N39" s="108">
        <v>0.25448346785007103</v>
      </c>
      <c r="O39" s="108">
        <v>0.24975618272229905</v>
      </c>
      <c r="P39" s="108">
        <v>0.25189516390527122</v>
      </c>
      <c r="Q39" s="108">
        <v>0.24646839493133663</v>
      </c>
      <c r="R39" s="109">
        <v>0.25056535407476177</v>
      </c>
      <c r="S39" s="108">
        <v>0.23131653949998912</v>
      </c>
      <c r="T39" s="108">
        <v>0.22839118079281256</v>
      </c>
      <c r="U39" s="108">
        <v>0.23256888968512218</v>
      </c>
      <c r="V39" s="108">
        <v>0.22108227659287219</v>
      </c>
      <c r="W39" s="109">
        <v>0.22833013814983624</v>
      </c>
    </row>
    <row r="40" spans="1:23" x14ac:dyDescent="0.35">
      <c r="A40" s="79" t="s">
        <v>19</v>
      </c>
      <c r="D40" s="108">
        <v>0.72724434552766171</v>
      </c>
      <c r="E40" s="108">
        <v>0.7364455008778823</v>
      </c>
      <c r="F40" s="108">
        <v>0.72522991486004384</v>
      </c>
      <c r="G40" s="108">
        <v>0.72289289957123348</v>
      </c>
      <c r="H40" s="109">
        <v>0.72802151061333376</v>
      </c>
      <c r="I40" s="108">
        <v>0.73503028253118274</v>
      </c>
      <c r="J40" s="108">
        <v>0.73716444359254418</v>
      </c>
      <c r="K40" s="108">
        <v>0.7376619050625679</v>
      </c>
      <c r="L40" s="108">
        <v>0.74366521275697428</v>
      </c>
      <c r="M40" s="109">
        <v>0.7384513053652304</v>
      </c>
      <c r="N40" s="108">
        <v>0.74551653214992886</v>
      </c>
      <c r="O40" s="108">
        <v>0.75024381727770095</v>
      </c>
      <c r="P40" s="108">
        <v>0.74810483609472878</v>
      </c>
      <c r="Q40" s="108">
        <v>0.75353160506866335</v>
      </c>
      <c r="R40" s="109">
        <v>0.74943464592523823</v>
      </c>
      <c r="S40" s="108">
        <v>0.7686834605000108</v>
      </c>
      <c r="T40" s="108">
        <v>0.77160881920718738</v>
      </c>
      <c r="U40" s="108">
        <v>0.76743111031487787</v>
      </c>
      <c r="V40" s="108">
        <v>0.77891772340712773</v>
      </c>
      <c r="W40" s="109">
        <v>0.77166986185016373</v>
      </c>
    </row>
    <row r="42" spans="1:23" ht="15.5" x14ac:dyDescent="0.35">
      <c r="A42" s="113" t="s">
        <v>115</v>
      </c>
      <c r="D42" s="108">
        <v>1.4179408996963794E-3</v>
      </c>
      <c r="E42" s="108">
        <f t="shared" ref="E42:G43" si="17">E6/D6-1</f>
        <v>-4.228121097892279E-4</v>
      </c>
      <c r="F42" s="108">
        <f t="shared" si="17"/>
        <v>-4.0498706545135543E-2</v>
      </c>
      <c r="G42" s="108">
        <f t="shared" si="17"/>
        <v>-3.5423995633420247E-2</v>
      </c>
      <c r="H42" s="129" t="s">
        <v>168</v>
      </c>
      <c r="I42" s="108">
        <f t="shared" ref="I42:I47" si="18">I6/G6-1</f>
        <v>7.2522665889556137E-3</v>
      </c>
      <c r="J42" s="108">
        <f t="shared" ref="J42:L44" si="19">J6/I6-1</f>
        <v>1.7361872082291896E-2</v>
      </c>
      <c r="K42" s="108">
        <f t="shared" si="19"/>
        <v>2.6024759465308467E-3</v>
      </c>
      <c r="L42" s="108">
        <f t="shared" si="19"/>
        <v>1.8674852357210225E-2</v>
      </c>
      <c r="M42" s="129" t="s">
        <v>168</v>
      </c>
      <c r="N42" s="108">
        <f t="shared" ref="N42:N47" si="20">N6/L6-1</f>
        <v>1.113922091732733E-2</v>
      </c>
      <c r="O42" s="108">
        <f t="shared" ref="O42:Q44" si="21">O6/N6-1</f>
        <v>2.7888601173987393E-2</v>
      </c>
      <c r="P42" s="108">
        <f t="shared" si="21"/>
        <v>2.2027886981263789E-2</v>
      </c>
      <c r="Q42" s="108">
        <f t="shared" si="21"/>
        <v>8.904958188545864E-3</v>
      </c>
      <c r="R42" s="129" t="s">
        <v>168</v>
      </c>
      <c r="S42" s="108">
        <f t="shared" ref="S42:S47" si="22">S6/Q6-1</f>
        <v>2.3181390314813921E-2</v>
      </c>
      <c r="T42" s="108">
        <f t="shared" ref="T42:V47" si="23">T6/S6-1</f>
        <v>9.3284174072385539E-3</v>
      </c>
      <c r="U42" s="108">
        <f t="shared" si="23"/>
        <v>3.6065299981213883E-4</v>
      </c>
      <c r="V42" s="108">
        <f>V6/U6-1</f>
        <v>4.8608668967558E-3</v>
      </c>
      <c r="W42" s="129" t="s">
        <v>168</v>
      </c>
    </row>
    <row r="43" spans="1:23" x14ac:dyDescent="0.35">
      <c r="A43" s="79" t="s">
        <v>12</v>
      </c>
      <c r="D43" s="108">
        <v>-4.3533263766298846E-3</v>
      </c>
      <c r="E43" s="108">
        <f t="shared" si="17"/>
        <v>-5.0549973746092158E-2</v>
      </c>
      <c r="F43" s="108">
        <f t="shared" si="17"/>
        <v>-0.11154544703247682</v>
      </c>
      <c r="G43" s="108">
        <f t="shared" si="17"/>
        <v>-0.17202291712951046</v>
      </c>
      <c r="H43" s="129" t="s">
        <v>168</v>
      </c>
      <c r="I43" s="108">
        <f t="shared" si="18"/>
        <v>5.5353736599812242E-2</v>
      </c>
      <c r="J43" s="108">
        <f t="shared" si="19"/>
        <v>2.8625669114138219E-2</v>
      </c>
      <c r="K43" s="108">
        <f t="shared" si="19"/>
        <v>-8.55250368401137E-2</v>
      </c>
      <c r="L43" s="108">
        <f t="shared" si="19"/>
        <v>-3.1179816837668239E-2</v>
      </c>
      <c r="M43" s="129" t="s">
        <v>168</v>
      </c>
      <c r="N43" s="108">
        <f t="shared" si="20"/>
        <v>4.557155982413108E-2</v>
      </c>
      <c r="O43" s="108">
        <f t="shared" si="21"/>
        <v>-6.5749832341243764E-2</v>
      </c>
      <c r="P43" s="108">
        <f t="shared" si="21"/>
        <v>-3.5552874527340461E-2</v>
      </c>
      <c r="Q43" s="108">
        <f t="shared" si="21"/>
        <v>-8.581266423361511E-2</v>
      </c>
      <c r="R43" s="129" t="s">
        <v>168</v>
      </c>
      <c r="S43" s="108">
        <f t="shared" si="22"/>
        <v>-9.5457504829448592E-2</v>
      </c>
      <c r="T43" s="108">
        <f t="shared" si="23"/>
        <v>2.4850695116251265E-2</v>
      </c>
      <c r="U43" s="108">
        <f t="shared" si="23"/>
        <v>-1.295641919814694E-2</v>
      </c>
      <c r="V43" s="108">
        <f t="shared" si="23"/>
        <v>1.3766324819699083E-2</v>
      </c>
      <c r="W43" s="129" t="s">
        <v>168</v>
      </c>
    </row>
    <row r="44" spans="1:23" x14ac:dyDescent="0.35">
      <c r="A44" s="79" t="s">
        <v>14</v>
      </c>
      <c r="D44" s="108">
        <v>2.6251101783822284E-2</v>
      </c>
      <c r="E44" s="108">
        <f>SUM(E9:E10)/SUM(D9:D10)-1</f>
        <v>1.0820100149157463E-2</v>
      </c>
      <c r="F44" s="108">
        <f>SUM(F9:F10)/SUM(E9:E10)-1</f>
        <v>-2.6056371771942421E-2</v>
      </c>
      <c r="G44" s="108">
        <f>SUM(G9:G10)/SUM(F9:F10)-1</f>
        <v>-1.2406813533761718E-2</v>
      </c>
      <c r="H44" s="129" t="s">
        <v>168</v>
      </c>
      <c r="I44" s="108">
        <f t="shared" si="18"/>
        <v>5.5017313567986559E-3</v>
      </c>
      <c r="J44" s="108">
        <f t="shared" si="19"/>
        <v>1.1410165023562513E-2</v>
      </c>
      <c r="K44" s="108">
        <f t="shared" si="19"/>
        <v>2.9654354448709563E-2</v>
      </c>
      <c r="L44" s="108">
        <f t="shared" si="19"/>
        <v>2.1156206825736712E-2</v>
      </c>
      <c r="M44" s="129" t="s">
        <v>168</v>
      </c>
      <c r="N44" s="108">
        <f t="shared" si="20"/>
        <v>1.1595961748358308E-2</v>
      </c>
      <c r="O44" s="108">
        <f t="shared" si="21"/>
        <v>4.5785798826101676E-2</v>
      </c>
      <c r="P44" s="108">
        <f t="shared" si="21"/>
        <v>2.8710841834628242E-2</v>
      </c>
      <c r="Q44" s="108">
        <f t="shared" si="21"/>
        <v>2.1545657449538069E-2</v>
      </c>
      <c r="R44" s="129" t="s">
        <v>168</v>
      </c>
      <c r="S44" s="108">
        <f t="shared" si="22"/>
        <v>3.9517577406838145E-2</v>
      </c>
      <c r="T44" s="108">
        <f t="shared" si="23"/>
        <v>6.5124458118746009E-3</v>
      </c>
      <c r="U44" s="108">
        <f t="shared" si="23"/>
        <v>-2.3663295743389101E-3</v>
      </c>
      <c r="V44" s="108">
        <f t="shared" si="23"/>
        <v>3.6118681922967522E-3</v>
      </c>
      <c r="W44" s="129" t="s">
        <v>168</v>
      </c>
    </row>
    <row r="45" spans="1:23" outlineLevel="1" x14ac:dyDescent="0.35">
      <c r="A45" s="78" t="s">
        <v>15</v>
      </c>
      <c r="D45" s="108">
        <v>1.7544278827784421E-2</v>
      </c>
      <c r="E45" s="108">
        <f t="shared" ref="E45:G46" si="24">E9/D9-1</f>
        <v>1.7936777518489322E-2</v>
      </c>
      <c r="F45" s="108">
        <f t="shared" si="24"/>
        <v>7.3689919064532372E-3</v>
      </c>
      <c r="G45" s="108">
        <f t="shared" si="24"/>
        <v>-5.9075014330902675E-3</v>
      </c>
      <c r="H45" s="129" t="s">
        <v>168</v>
      </c>
      <c r="I45" s="108">
        <f t="shared" si="18"/>
        <v>-2.3184493673988893E-3</v>
      </c>
      <c r="J45" s="108">
        <f t="shared" ref="J45:L46" si="25">J9/I9-1</f>
        <v>4.4888622507142095E-3</v>
      </c>
      <c r="K45" s="108">
        <f t="shared" si="25"/>
        <v>1.6476186646932289E-2</v>
      </c>
      <c r="L45" s="108">
        <f t="shared" si="25"/>
        <v>4.7575315729468937E-3</v>
      </c>
      <c r="M45" s="129" t="s">
        <v>168</v>
      </c>
      <c r="N45" s="108">
        <f t="shared" si="20"/>
        <v>9.7044140312425586E-3</v>
      </c>
      <c r="O45" s="108">
        <f t="shared" ref="O45:Q46" si="26">O9/N9-1</f>
        <v>2.7357210782266828E-2</v>
      </c>
      <c r="P45" s="108">
        <f t="shared" si="26"/>
        <v>1.7265722466929034E-2</v>
      </c>
      <c r="Q45" s="108">
        <f t="shared" si="26"/>
        <v>1.7381841128830011E-2</v>
      </c>
      <c r="R45" s="129" t="s">
        <v>168</v>
      </c>
      <c r="S45" s="108">
        <f t="shared" si="22"/>
        <v>1.6475553240561824E-2</v>
      </c>
      <c r="T45" s="108">
        <f t="shared" si="23"/>
        <v>1.6131561816064899E-2</v>
      </c>
      <c r="U45" s="108">
        <f t="shared" si="23"/>
        <v>-7.4954636923842966E-3</v>
      </c>
      <c r="V45" s="108">
        <f t="shared" si="23"/>
        <v>2.1807883593529143E-2</v>
      </c>
      <c r="W45" s="129" t="s">
        <v>168</v>
      </c>
    </row>
    <row r="46" spans="1:23" outlineLevel="1" x14ac:dyDescent="0.35">
      <c r="A46" s="78" t="s">
        <v>68</v>
      </c>
      <c r="D46" s="108">
        <v>4.624421787665467E-2</v>
      </c>
      <c r="E46" s="108">
        <f t="shared" si="24"/>
        <v>-5.0733541648465552E-3</v>
      </c>
      <c r="F46" s="108">
        <f t="shared" si="24"/>
        <v>-0.10243061230232098</v>
      </c>
      <c r="G46" s="108">
        <f t="shared" si="24"/>
        <v>-2.9073862153953467E-2</v>
      </c>
      <c r="H46" s="129" t="s">
        <v>168</v>
      </c>
      <c r="I46" s="108">
        <f t="shared" si="18"/>
        <v>2.6034556249428631E-2</v>
      </c>
      <c r="J46" s="108">
        <f t="shared" si="25"/>
        <v>2.9080700692841299E-2</v>
      </c>
      <c r="K46" s="108">
        <f t="shared" si="25"/>
        <v>6.2495068586184921E-2</v>
      </c>
      <c r="L46" s="108">
        <f t="shared" si="25"/>
        <v>6.0252592520638526E-2</v>
      </c>
      <c r="M46" s="129" t="s">
        <v>168</v>
      </c>
      <c r="N46" s="108">
        <f t="shared" si="20"/>
        <v>1.5869593267118898E-2</v>
      </c>
      <c r="O46" s="108">
        <f t="shared" si="26"/>
        <v>8.7169385471827843E-2</v>
      </c>
      <c r="P46" s="108">
        <f t="shared" si="26"/>
        <v>5.2998220920324801E-2</v>
      </c>
      <c r="Q46" s="108">
        <f t="shared" si="26"/>
        <v>3.0081741083443525E-2</v>
      </c>
      <c r="R46" s="129" t="s">
        <v>168</v>
      </c>
      <c r="S46" s="108">
        <f t="shared" si="22"/>
        <v>8.617277347535568E-2</v>
      </c>
      <c r="T46" s="108">
        <f t="shared" si="23"/>
        <v>-1.1714444461005447E-2</v>
      </c>
      <c r="U46" s="108">
        <f t="shared" si="23"/>
        <v>7.6265111511373274E-3</v>
      </c>
      <c r="V46" s="108">
        <f t="shared" si="23"/>
        <v>-3.1306514527983165E-2</v>
      </c>
      <c r="W46" s="129" t="s">
        <v>168</v>
      </c>
    </row>
    <row r="47" spans="1:23" x14ac:dyDescent="0.35">
      <c r="A47" s="79" t="s">
        <v>63</v>
      </c>
      <c r="D47" s="108">
        <v>-0.14312958019421063</v>
      </c>
      <c r="E47" s="108">
        <f>E11/D11-1</f>
        <v>9.7748246884579171E-3</v>
      </c>
      <c r="F47" s="108">
        <f t="shared" ref="F47:G47" si="27">F11/E11-1</f>
        <v>-2.300898396477935E-2</v>
      </c>
      <c r="G47" s="108">
        <f t="shared" si="27"/>
        <v>1.2280648773738578E-2</v>
      </c>
      <c r="H47" s="129" t="s">
        <v>168</v>
      </c>
      <c r="I47" s="108">
        <f t="shared" si="18"/>
        <v>-4.2923725903344256E-2</v>
      </c>
      <c r="J47" s="108">
        <f>J11/I11-1</f>
        <v>4.6303114551990321E-2</v>
      </c>
      <c r="K47" s="108">
        <f t="shared" ref="K47:L47" si="28">K11/J11-1</f>
        <v>-7.105710058480752E-2</v>
      </c>
      <c r="L47" s="108">
        <f t="shared" si="28"/>
        <v>6.798337984051317E-2</v>
      </c>
      <c r="M47" s="129" t="s">
        <v>168</v>
      </c>
      <c r="N47" s="108">
        <f t="shared" si="20"/>
        <v>-3.5944047063772966E-2</v>
      </c>
      <c r="O47" s="108">
        <f>O11/N11-1</f>
        <v>1.0295896944927607E-2</v>
      </c>
      <c r="P47" s="108">
        <f t="shared" ref="P47:Q47" si="29">P11/O11-1</f>
        <v>3.8610931064695375E-2</v>
      </c>
      <c r="Q47" s="108">
        <f t="shared" si="29"/>
        <v>1.4713266879093689E-2</v>
      </c>
      <c r="R47" s="129" t="s">
        <v>168</v>
      </c>
      <c r="S47" s="108">
        <f t="shared" si="22"/>
        <v>1.1490797877233838E-2</v>
      </c>
      <c r="T47" s="108">
        <f t="shared" si="23"/>
        <v>1.8969421580113721E-2</v>
      </c>
      <c r="U47" s="108">
        <f t="shared" si="23"/>
        <v>3.6374134324892449E-2</v>
      </c>
      <c r="V47" s="108">
        <f t="shared" si="23"/>
        <v>7.0446599275273414E-3</v>
      </c>
      <c r="W47" s="129" t="s">
        <v>168</v>
      </c>
    </row>
    <row r="49" spans="1:23" ht="15.5" x14ac:dyDescent="0.35">
      <c r="A49" s="113" t="s">
        <v>173</v>
      </c>
      <c r="D49" s="108">
        <v>5.5611186024657977E-2</v>
      </c>
      <c r="E49" s="108">
        <v>3.0231476145564429E-2</v>
      </c>
      <c r="F49" s="108">
        <v>-1.4523327463294988E-3</v>
      </c>
      <c r="G49" s="108">
        <v>-7.3567627479240394E-2</v>
      </c>
      <c r="H49" s="109">
        <v>1.8456811674478768E-3</v>
      </c>
      <c r="I49" s="108">
        <f t="shared" ref="I49:S50" si="30">I6/D6-1</f>
        <v>-6.8170172560964026E-2</v>
      </c>
      <c r="J49" s="108">
        <f t="shared" si="30"/>
        <v>-5.1590863426525413E-2</v>
      </c>
      <c r="K49" s="108">
        <f t="shared" si="30"/>
        <v>-8.9879450656445981E-3</v>
      </c>
      <c r="L49" s="108">
        <f t="shared" si="30"/>
        <v>4.6593585341575761E-2</v>
      </c>
      <c r="M49" s="109">
        <f t="shared" si="30"/>
        <v>-2.1951434251249013E-2</v>
      </c>
      <c r="N49" s="108">
        <f t="shared" si="30"/>
        <v>5.0632356562578584E-2</v>
      </c>
      <c r="O49" s="108">
        <f t="shared" si="30"/>
        <v>6.1503338163124699E-2</v>
      </c>
      <c r="P49" s="108">
        <f t="shared" si="30"/>
        <v>8.2069952702045423E-2</v>
      </c>
      <c r="Q49" s="108">
        <f t="shared" si="30"/>
        <v>7.1692049589459517E-2</v>
      </c>
      <c r="R49" s="109">
        <f t="shared" si="30"/>
        <v>6.6579796415521475E-2</v>
      </c>
      <c r="S49" s="108">
        <f t="shared" si="30"/>
        <v>8.4455373309993087E-2</v>
      </c>
      <c r="T49" s="108">
        <f t="shared" ref="T49:W54" si="31">T6/O6-1</f>
        <v>6.4873785390365368E-2</v>
      </c>
      <c r="U49" s="108">
        <f t="shared" si="31"/>
        <v>4.2298208184818886E-2</v>
      </c>
      <c r="V49" s="108">
        <f t="shared" si="31"/>
        <v>3.8120263500379448E-2</v>
      </c>
      <c r="W49" s="109">
        <f t="shared" si="31"/>
        <v>5.7022641775851479E-2</v>
      </c>
    </row>
    <row r="50" spans="1:23" x14ac:dyDescent="0.35">
      <c r="A50" s="79" t="s">
        <v>12</v>
      </c>
      <c r="D50" s="108">
        <v>-0.10210177336328408</v>
      </c>
      <c r="E50" s="108">
        <v>-0.1317538436752832</v>
      </c>
      <c r="F50" s="108">
        <v>-0.16657159800029608</v>
      </c>
      <c r="G50" s="108">
        <v>-0.30460607617090463</v>
      </c>
      <c r="H50" s="109">
        <v>-0.17338144445015513</v>
      </c>
      <c r="I50" s="108">
        <f t="shared" si="30"/>
        <v>-0.26290460726286402</v>
      </c>
      <c r="J50" s="108">
        <f t="shared" si="30"/>
        <v>-0.20143744210880277</v>
      </c>
      <c r="K50" s="108">
        <f t="shared" si="30"/>
        <v>-0.17804972323090618</v>
      </c>
      <c r="L50" s="108">
        <f t="shared" si="30"/>
        <v>-3.8231813217562416E-2</v>
      </c>
      <c r="M50" s="109">
        <f t="shared" si="30"/>
        <v>-0.18074395378618535</v>
      </c>
      <c r="N50" s="108">
        <f t="shared" si="30"/>
        <v>-4.7146536399046535E-2</v>
      </c>
      <c r="O50" s="108">
        <f t="shared" si="30"/>
        <v>-0.13457000456728951</v>
      </c>
      <c r="P50" s="108">
        <f t="shared" si="30"/>
        <v>-8.7277940875716831E-2</v>
      </c>
      <c r="Q50" s="108">
        <f t="shared" si="30"/>
        <v>-0.13874735267955429</v>
      </c>
      <c r="R50" s="109">
        <f t="shared" si="30"/>
        <v>-0.10155915287219075</v>
      </c>
      <c r="S50" s="108">
        <f t="shared" si="30"/>
        <v>-0.25491506414872633</v>
      </c>
      <c r="T50" s="108">
        <f t="shared" si="31"/>
        <v>-0.18265916254377623</v>
      </c>
      <c r="U50" s="108">
        <f t="shared" si="31"/>
        <v>-0.16350932505190352</v>
      </c>
      <c r="V50" s="108">
        <f>V7/Q7-1</f>
        <v>-7.2393541114658122E-2</v>
      </c>
      <c r="W50" s="109">
        <f t="shared" si="31"/>
        <v>-0.17286791242832045</v>
      </c>
    </row>
    <row r="51" spans="1:23" x14ac:dyDescent="0.35">
      <c r="A51" s="79" t="s">
        <v>14</v>
      </c>
      <c r="D51" s="108">
        <v>0.11142451059238589</v>
      </c>
      <c r="E51" s="108">
        <v>8.6633104081334844E-2</v>
      </c>
      <c r="F51" s="108">
        <v>5.250087861802788E-2</v>
      </c>
      <c r="G51" s="108">
        <v>-2.2093927783291001E-3</v>
      </c>
      <c r="H51" s="109">
        <v>6.0912187353844516E-2</v>
      </c>
      <c r="I51" s="108">
        <f t="shared" ref="I51" si="32">I8/D8-1</f>
        <v>-2.2383331575433152E-2</v>
      </c>
      <c r="J51" s="108">
        <f t="shared" ref="J51" si="33">J8/E8-1</f>
        <v>-2.1812649159655084E-2</v>
      </c>
      <c r="K51" s="108">
        <f t="shared" ref="K51" si="34">K8/F8-1</f>
        <v>3.4140823008254273E-2</v>
      </c>
      <c r="L51" s="108">
        <f t="shared" ref="L51" si="35">L8/G8-1</f>
        <v>6.9285749049520673E-2</v>
      </c>
      <c r="M51" s="109">
        <f t="shared" ref="M51" si="36">M8/H8-1</f>
        <v>1.4251371580565442E-2</v>
      </c>
      <c r="N51" s="108">
        <f t="shared" ref="N51" si="37">N8/I8-1</f>
        <v>7.5766567039089017E-2</v>
      </c>
      <c r="O51" s="108">
        <f t="shared" ref="O51" si="38">O8/J8-1</f>
        <v>0.11232953510525356</v>
      </c>
      <c r="P51" s="108">
        <f t="shared" ref="P51" si="39">P8/K8-1</f>
        <v>0.11131026398494748</v>
      </c>
      <c r="Q51" s="108">
        <f t="shared" ref="Q51" si="40">Q8/L8-1</f>
        <v>0.11173409774578924</v>
      </c>
      <c r="R51" s="109">
        <f t="shared" ref="R51" si="41">R8/M8-1</f>
        <v>0.10303523400415893</v>
      </c>
      <c r="S51" s="108">
        <f t="shared" ref="S51" si="42">S8/N8-1</f>
        <v>0.14241968108682523</v>
      </c>
      <c r="T51" s="108">
        <f t="shared" si="31"/>
        <v>9.9517347285690505E-2</v>
      </c>
      <c r="U51" s="108">
        <f t="shared" si="31"/>
        <v>6.6301123951453045E-2</v>
      </c>
      <c r="V51" s="108">
        <f t="shared" si="31"/>
        <v>4.7581628153831934E-2</v>
      </c>
      <c r="W51" s="109">
        <f t="shared" si="31"/>
        <v>8.7692239303517105E-2</v>
      </c>
    </row>
    <row r="52" spans="1:23" outlineLevel="1" x14ac:dyDescent="0.35">
      <c r="A52" s="78" t="s">
        <v>15</v>
      </c>
      <c r="D52" s="108">
        <v>7.9076752424055874E-2</v>
      </c>
      <c r="E52" s="108">
        <v>5.1658597112505866E-2</v>
      </c>
      <c r="F52" s="108">
        <v>6.1837777437490526E-2</v>
      </c>
      <c r="G52" s="108">
        <v>3.7264459182383192E-2</v>
      </c>
      <c r="H52" s="109">
        <v>5.7147138227945371E-2</v>
      </c>
      <c r="I52" s="108">
        <f t="shared" ref="I52:S53" si="43">I9/D9-1</f>
        <v>1.7016787952785162E-2</v>
      </c>
      <c r="J52" s="108">
        <f t="shared" si="43"/>
        <v>3.5810266242330968E-3</v>
      </c>
      <c r="K52" s="108">
        <f t="shared" si="43"/>
        <v>1.2653975981170795E-2</v>
      </c>
      <c r="L52" s="108">
        <f t="shared" si="43"/>
        <v>2.3518144147717912E-2</v>
      </c>
      <c r="M52" s="109">
        <f t="shared" si="43"/>
        <v>1.4180487151478127E-2</v>
      </c>
      <c r="N52" s="108">
        <f t="shared" si="43"/>
        <v>3.5852359234001208E-2</v>
      </c>
      <c r="O52" s="108">
        <f t="shared" si="43"/>
        <v>5.943473398041399E-2</v>
      </c>
      <c r="P52" s="108">
        <f t="shared" si="43"/>
        <v>6.0257637342455039E-2</v>
      </c>
      <c r="Q52" s="108">
        <f t="shared" si="43"/>
        <v>7.3579279830514821E-2</v>
      </c>
      <c r="R52" s="109">
        <f t="shared" si="43"/>
        <v>5.740302480383086E-2</v>
      </c>
      <c r="S52" s="108">
        <f t="shared" si="43"/>
        <v>8.0778767774664972E-2</v>
      </c>
      <c r="T52" s="108">
        <f t="shared" si="31"/>
        <v>6.8969396185279308E-2</v>
      </c>
      <c r="U52" s="108">
        <f t="shared" si="31"/>
        <v>4.2949694908641645E-2</v>
      </c>
      <c r="V52" s="108">
        <f t="shared" si="31"/>
        <v>4.7486968380211492E-2</v>
      </c>
      <c r="W52" s="109">
        <f t="shared" si="31"/>
        <v>5.9726705043648742E-2</v>
      </c>
    </row>
    <row r="53" spans="1:23" outlineLevel="1" x14ac:dyDescent="0.35">
      <c r="A53" s="78" t="s">
        <v>68</v>
      </c>
      <c r="D53" s="108">
        <v>0.19117009660143736</v>
      </c>
      <c r="E53" s="108">
        <v>0.17599515341380223</v>
      </c>
      <c r="F53" s="108">
        <v>2.9290942711123646E-2</v>
      </c>
      <c r="G53" s="108">
        <v>-9.2851560290704294E-2</v>
      </c>
      <c r="H53" s="109">
        <v>7.0121358895150143E-2</v>
      </c>
      <c r="I53" s="108">
        <f t="shared" si="43"/>
        <v>-0.11037439358234047</v>
      </c>
      <c r="J53" s="108">
        <f t="shared" si="43"/>
        <v>-7.9835135344977992E-2</v>
      </c>
      <c r="K53" s="108">
        <f t="shared" si="43"/>
        <v>8.9242396612946751E-2</v>
      </c>
      <c r="L53" s="108">
        <f t="shared" si="43"/>
        <v>0.18945409941718028</v>
      </c>
      <c r="M53" s="109">
        <f t="shared" si="43"/>
        <v>1.4422650205425436E-2</v>
      </c>
      <c r="N53" s="108">
        <f t="shared" si="43"/>
        <v>0.17767013286742905</v>
      </c>
      <c r="O53" s="108">
        <f t="shared" si="43"/>
        <v>0.24414626936061734</v>
      </c>
      <c r="P53" s="108">
        <f t="shared" si="43"/>
        <v>0.23302577765811172</v>
      </c>
      <c r="Q53" s="108">
        <f t="shared" si="43"/>
        <v>0.19793844298108731</v>
      </c>
      <c r="R53" s="109">
        <f t="shared" si="43"/>
        <v>0.2132703921076986</v>
      </c>
      <c r="S53" s="108">
        <f t="shared" si="43"/>
        <v>0.28084168449304059</v>
      </c>
      <c r="T53" s="108">
        <f t="shared" si="31"/>
        <v>0.16434233030516854</v>
      </c>
      <c r="U53" s="108">
        <f t="shared" si="31"/>
        <v>0.11417301260545432</v>
      </c>
      <c r="V53" s="108">
        <f t="shared" si="31"/>
        <v>4.777329405376296E-2</v>
      </c>
      <c r="W53" s="109">
        <f t="shared" si="31"/>
        <v>0.14657046364377591</v>
      </c>
    </row>
    <row r="54" spans="1:23" x14ac:dyDescent="0.35">
      <c r="A54" s="79" t="s">
        <v>63</v>
      </c>
      <c r="D54" s="108">
        <v>1.0584654848859731E-2</v>
      </c>
      <c r="E54" s="108">
        <v>-2.6147076472485931E-2</v>
      </c>
      <c r="F54" s="108">
        <v>-6.0779060808454077E-2</v>
      </c>
      <c r="G54" s="108">
        <v>-0.14428096158278958</v>
      </c>
      <c r="H54" s="109">
        <v>-5.8640465163602773E-2</v>
      </c>
      <c r="I54" s="108">
        <f>I11/D11-1</f>
        <v>-4.4209754436917881E-2</v>
      </c>
      <c r="J54" s="108">
        <f t="shared" ref="J54:R54" si="44">J11/E11-1</f>
        <v>-9.6343399137474028E-3</v>
      </c>
      <c r="K54" s="108">
        <f t="shared" si="44"/>
        <v>-5.8340217400117189E-2</v>
      </c>
      <c r="L54" s="108">
        <f t="shared" si="44"/>
        <v>-6.523538211297808E-3</v>
      </c>
      <c r="M54" s="109">
        <f t="shared" si="44"/>
        <v>-2.953914364399346E-2</v>
      </c>
      <c r="N54" s="108">
        <f t="shared" si="44"/>
        <v>7.2159660776738299E-4</v>
      </c>
      <c r="O54" s="108">
        <f t="shared" si="44"/>
        <v>-3.3716989870656744E-2</v>
      </c>
      <c r="P54" s="108">
        <f t="shared" si="44"/>
        <v>8.0359295984969492E-2</v>
      </c>
      <c r="Q54" s="108">
        <f t="shared" si="44"/>
        <v>2.6471882732683527E-2</v>
      </c>
      <c r="R54" s="109">
        <f t="shared" si="44"/>
        <v>1.7510519107691414E-2</v>
      </c>
      <c r="S54" s="108">
        <f>S11/N11-1</f>
        <v>7.6977804557481377E-2</v>
      </c>
      <c r="T54" s="108">
        <f t="shared" si="31"/>
        <v>8.6223802237591851E-2</v>
      </c>
      <c r="U54" s="108">
        <f t="shared" si="31"/>
        <v>8.3884464390405089E-2</v>
      </c>
      <c r="V54" s="108">
        <f t="shared" si="31"/>
        <v>7.5693102150820479E-2</v>
      </c>
      <c r="W54" s="109">
        <f t="shared" si="31"/>
        <v>8.0668211168727577E-2</v>
      </c>
    </row>
    <row r="55" spans="1:23" x14ac:dyDescent="0.35">
      <c r="A55" s="81"/>
    </row>
  </sheetData>
  <hyperlinks>
    <hyperlink ref="B1" location="Index!A1" display="Index" xr:uid="{C5918DE1-0938-4384-84C1-AE69A5A40575}"/>
  </hyperlinks>
  <pageMargins left="0.7" right="0.7" top="0.75" bottom="0.75" header="0.3" footer="0.3"/>
  <pageSetup paperSize="9" orientation="portrait" r:id="rId1"/>
  <headerFooter>
    <oddFooter>&amp;L_x000D_&amp;1#&amp;"Calibri"&amp;10&amp;K000000 Tata Communications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W27"/>
  <sheetViews>
    <sheetView showGridLines="0" zoomScale="90" zoomScaleNormal="90" workbookViewId="0">
      <pane xSplit="1" ySplit="4" topLeftCell="J17" activePane="bottomRight" state="frozen"/>
      <selection pane="topRight" activeCell="B1" sqref="B1"/>
      <selection pane="bottomLeft" activeCell="A5" sqref="A5"/>
      <selection pane="bottomRight" activeCell="U26" sqref="U26"/>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 min="20" max="22" width="9.1796875" style="15" outlineLevel="1"/>
    <col min="23" max="23" width="9.1796875" style="16"/>
  </cols>
  <sheetData>
    <row r="1" spans="1:23" ht="18.5" x14ac:dyDescent="0.45">
      <c r="A1" s="13" t="s">
        <v>3</v>
      </c>
      <c r="B1" s="69" t="s">
        <v>4</v>
      </c>
      <c r="C1" s="52"/>
    </row>
    <row r="2" spans="1:23" ht="15.5" x14ac:dyDescent="0.35">
      <c r="A2" s="8" t="s">
        <v>180</v>
      </c>
      <c r="B2" s="8"/>
      <c r="C2" s="8"/>
    </row>
    <row r="3" spans="1:23" s="55" customFormat="1" ht="15.5" x14ac:dyDescent="0.35">
      <c r="A3" s="53"/>
      <c r="B3" s="53"/>
      <c r="C3" s="53"/>
      <c r="D3" s="27"/>
      <c r="E3" s="27"/>
      <c r="F3" s="27"/>
      <c r="G3" s="27"/>
      <c r="H3" s="54"/>
      <c r="I3" s="27"/>
      <c r="J3" s="27"/>
      <c r="K3" s="27"/>
      <c r="L3" s="27"/>
      <c r="M3" s="54"/>
      <c r="N3" s="27"/>
      <c r="O3" s="27"/>
      <c r="P3" s="27"/>
      <c r="Q3" s="27"/>
      <c r="R3" s="54"/>
      <c r="S3" s="27"/>
      <c r="T3" s="27"/>
      <c r="U3" s="27"/>
      <c r="V3" s="27"/>
      <c r="W3" s="54"/>
    </row>
    <row r="4" spans="1:23"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c r="T4" s="21">
        <v>45199</v>
      </c>
      <c r="U4" s="21">
        <v>45291</v>
      </c>
      <c r="V4" s="21">
        <v>45382</v>
      </c>
      <c r="W4" s="22" t="s">
        <v>203</v>
      </c>
    </row>
    <row r="5" spans="1:23" s="34" customFormat="1" ht="15" customHeight="1" x14ac:dyDescent="0.35">
      <c r="A5" s="56"/>
      <c r="B5" s="19"/>
      <c r="C5" s="19"/>
      <c r="D5" s="24"/>
      <c r="E5" s="24"/>
      <c r="F5" s="24"/>
      <c r="G5" s="24"/>
      <c r="H5" s="25"/>
      <c r="I5" s="24"/>
      <c r="J5" s="24"/>
      <c r="K5" s="24"/>
      <c r="L5" s="24"/>
      <c r="M5" s="25"/>
      <c r="N5" s="24"/>
      <c r="O5" s="24"/>
      <c r="P5" s="24"/>
      <c r="Q5" s="24"/>
      <c r="R5" s="25"/>
      <c r="S5" s="24"/>
      <c r="T5" s="24"/>
      <c r="U5" s="24"/>
      <c r="V5" s="24"/>
      <c r="W5" s="25"/>
    </row>
    <row r="6" spans="1:23" ht="15.5" x14ac:dyDescent="0.35">
      <c r="A6" s="61" t="s">
        <v>75</v>
      </c>
      <c r="B6" s="58"/>
      <c r="C6" s="58"/>
      <c r="D6" s="68">
        <f>SUM(D7:D8,D11:D12)</f>
        <v>371.50970992234994</v>
      </c>
      <c r="E6" s="68">
        <f t="shared" ref="E6:G6" si="0">SUM(E7:E8,E11:E12)</f>
        <v>317.77723776209569</v>
      </c>
      <c r="F6" s="68">
        <f t="shared" si="0"/>
        <v>339.30910874225884</v>
      </c>
      <c r="G6" s="68">
        <f t="shared" si="0"/>
        <v>392.36449371789706</v>
      </c>
      <c r="H6" s="74">
        <f>SUM(D6:G6)</f>
        <v>1420.9605501446017</v>
      </c>
      <c r="I6" s="68">
        <f>SUM(I7:I8,I11:I12)</f>
        <v>381.4332597006474</v>
      </c>
      <c r="J6" s="68">
        <f t="shared" ref="J6:L6" si="1">SUM(J7:J8,J11:J12)</f>
        <v>391.95202922443514</v>
      </c>
      <c r="K6" s="68">
        <f t="shared" si="1"/>
        <v>400.39972591442393</v>
      </c>
      <c r="L6" s="68">
        <f t="shared" si="1"/>
        <v>434.37037778867051</v>
      </c>
      <c r="M6" s="74">
        <f>SUM(I6:L6)</f>
        <v>1608.155392628177</v>
      </c>
      <c r="N6" s="68">
        <f>SUM(N7:N8,N11:N12)</f>
        <v>345.67443170903834</v>
      </c>
      <c r="O6" s="68">
        <f t="shared" ref="O6:Q6" si="2">SUM(O7:O8,O11:O12)</f>
        <v>420.54395694179743</v>
      </c>
      <c r="P6" s="68">
        <f t="shared" si="2"/>
        <v>391.04832596836792</v>
      </c>
      <c r="Q6" s="68">
        <f t="shared" si="2"/>
        <v>531.39402760439714</v>
      </c>
      <c r="R6" s="75">
        <f>SUM(N6:Q6)</f>
        <v>1688.6607422236007</v>
      </c>
      <c r="S6" s="68">
        <f>SUM(S7:S8,S11:S12)</f>
        <v>433.82712774771653</v>
      </c>
      <c r="T6" s="68">
        <f>SUM(T7:T8,T11:T12)</f>
        <v>530.05319832794476</v>
      </c>
      <c r="U6" s="68">
        <f>SUM(U7:U8,U11:U12)</f>
        <v>473.18073863833456</v>
      </c>
      <c r="V6" s="68">
        <f>SUM(V7:V8,V11:V12)</f>
        <v>512.21345635227226</v>
      </c>
      <c r="W6" s="75">
        <f t="shared" ref="W6:W12" si="3">SUM(S6:V6)</f>
        <v>1949.2745210662681</v>
      </c>
    </row>
    <row r="7" spans="1:23" x14ac:dyDescent="0.35">
      <c r="A7" s="79" t="s">
        <v>12</v>
      </c>
      <c r="B7" s="58"/>
      <c r="C7" s="58"/>
      <c r="D7" s="68">
        <v>12.782085663902503</v>
      </c>
      <c r="E7" s="68">
        <v>5.2904606348039636</v>
      </c>
      <c r="F7" s="68">
        <v>1.1915359394988947</v>
      </c>
      <c r="G7" s="68">
        <v>3.209754133602214</v>
      </c>
      <c r="H7" s="74">
        <f t="shared" ref="H7:H12" si="4">SUM(D7:G7)</f>
        <v>22.473836371807575</v>
      </c>
      <c r="I7" s="68">
        <v>1.8956453362905192</v>
      </c>
      <c r="J7" s="68">
        <v>0.87781459054956312</v>
      </c>
      <c r="K7" s="68">
        <v>0.91403754142845006</v>
      </c>
      <c r="L7" s="68">
        <v>1.2143287856101499</v>
      </c>
      <c r="M7" s="74">
        <f t="shared" ref="M7:M12" si="5">SUM(I7:L7)</f>
        <v>4.9018262538786823</v>
      </c>
      <c r="N7" s="68">
        <v>0.96098602431999991</v>
      </c>
      <c r="O7" s="68">
        <v>2.07818746368</v>
      </c>
      <c r="P7" s="68">
        <v>3.6855635045100015</v>
      </c>
      <c r="Q7" s="68">
        <v>1.8672257470099942</v>
      </c>
      <c r="R7" s="75">
        <f t="shared" ref="R7:R12" si="6">SUM(N7:Q7)</f>
        <v>8.591962739519996</v>
      </c>
      <c r="S7" s="68">
        <v>0.73572048759999997</v>
      </c>
      <c r="T7" s="68">
        <v>6.7967464067008159</v>
      </c>
      <c r="U7" s="68">
        <v>2.2199759228858662</v>
      </c>
      <c r="V7" s="68">
        <v>5.0596381834161726</v>
      </c>
      <c r="W7" s="75">
        <f t="shared" si="3"/>
        <v>14.812081000602856</v>
      </c>
    </row>
    <row r="8" spans="1:23" x14ac:dyDescent="0.35">
      <c r="A8" s="79" t="s">
        <v>14</v>
      </c>
      <c r="B8" s="58"/>
      <c r="C8" s="58"/>
      <c r="D8" s="68">
        <f>SUM(D9:D10)</f>
        <v>302.46733638492748</v>
      </c>
      <c r="E8" s="68">
        <f t="shared" ref="E8:G8" si="7">SUM(E9:E10)</f>
        <v>260.90478920015664</v>
      </c>
      <c r="F8" s="68">
        <f t="shared" si="7"/>
        <v>273.12379229403155</v>
      </c>
      <c r="G8" s="68">
        <f t="shared" si="7"/>
        <v>325.19918773316738</v>
      </c>
      <c r="H8" s="74">
        <f t="shared" si="4"/>
        <v>1161.695105612283</v>
      </c>
      <c r="I8" s="68">
        <f>SUM(I9:I10)</f>
        <v>331.807830245856</v>
      </c>
      <c r="J8" s="68">
        <f t="shared" ref="J8:L8" si="8">SUM(J9:J10)</f>
        <v>348.54822511131528</v>
      </c>
      <c r="K8" s="68">
        <f t="shared" si="8"/>
        <v>300.99534960433596</v>
      </c>
      <c r="L8" s="68">
        <f t="shared" si="8"/>
        <v>377.09379781342807</v>
      </c>
      <c r="M8" s="74">
        <f t="shared" si="5"/>
        <v>1358.4452027749353</v>
      </c>
      <c r="N8" s="68">
        <f>SUM(N9:N10)</f>
        <v>296.700064172</v>
      </c>
      <c r="O8" s="68">
        <f t="shared" ref="O8:Q8" si="9">SUM(O9:O10)</f>
        <v>364.166787892</v>
      </c>
      <c r="P8" s="68">
        <f t="shared" si="9"/>
        <v>333.03908675306246</v>
      </c>
      <c r="Q8" s="68">
        <f t="shared" si="9"/>
        <v>472.53868104967205</v>
      </c>
      <c r="R8" s="75">
        <f t="shared" si="6"/>
        <v>1466.4446198667345</v>
      </c>
      <c r="S8" s="68">
        <v>379.45062743080013</v>
      </c>
      <c r="T8" s="68">
        <v>458.58624662607895</v>
      </c>
      <c r="U8" s="68">
        <v>401.48215804963445</v>
      </c>
      <c r="V8" s="68">
        <v>429.27567327791337</v>
      </c>
      <c r="W8" s="75">
        <f t="shared" si="3"/>
        <v>1668.7947053844268</v>
      </c>
    </row>
    <row r="9" spans="1:23" x14ac:dyDescent="0.35">
      <c r="A9" s="67" t="s">
        <v>15</v>
      </c>
      <c r="B9" s="58"/>
      <c r="C9" s="58"/>
      <c r="D9" s="68">
        <v>237.52826195138996</v>
      </c>
      <c r="E9" s="68">
        <v>207.37125537675658</v>
      </c>
      <c r="F9" s="68">
        <v>191.44477407114357</v>
      </c>
      <c r="G9" s="68">
        <v>269.93415567135071</v>
      </c>
      <c r="H9" s="74">
        <f t="shared" si="4"/>
        <v>906.27844707064082</v>
      </c>
      <c r="I9" s="68">
        <v>294.39876419773577</v>
      </c>
      <c r="J9" s="68">
        <v>269.67921636594195</v>
      </c>
      <c r="K9" s="68">
        <v>211.37549818215342</v>
      </c>
      <c r="L9" s="68">
        <v>316.35744129145206</v>
      </c>
      <c r="M9" s="74">
        <f t="shared" si="5"/>
        <v>1091.8109200372833</v>
      </c>
      <c r="N9" s="68">
        <v>217.06987020340003</v>
      </c>
      <c r="O9" s="68">
        <v>221.54241890059998</v>
      </c>
      <c r="P9" s="68">
        <v>227.98036731372264</v>
      </c>
      <c r="Q9" s="68">
        <v>340.95962294813256</v>
      </c>
      <c r="R9" s="75">
        <f t="shared" si="6"/>
        <v>1007.5522793658552</v>
      </c>
      <c r="S9" s="68">
        <v>312.01913802644816</v>
      </c>
      <c r="T9" s="68">
        <v>340.4746688241969</v>
      </c>
      <c r="U9" s="68">
        <v>306.38351735277149</v>
      </c>
      <c r="V9" s="68">
        <v>311.17258960857822</v>
      </c>
      <c r="W9" s="75">
        <f t="shared" si="3"/>
        <v>1270.0499138119949</v>
      </c>
    </row>
    <row r="10" spans="1:23" x14ac:dyDescent="0.35">
      <c r="A10" s="67" t="s">
        <v>68</v>
      </c>
      <c r="B10" s="58"/>
      <c r="C10" s="58"/>
      <c r="D10" s="68">
        <v>64.939074433537499</v>
      </c>
      <c r="E10" s="68">
        <v>53.533533823400091</v>
      </c>
      <c r="F10" s="68">
        <v>81.679018222887947</v>
      </c>
      <c r="G10" s="68">
        <v>55.265032061816676</v>
      </c>
      <c r="H10" s="74">
        <f t="shared" si="4"/>
        <v>255.41665854164222</v>
      </c>
      <c r="I10" s="68">
        <v>37.409066048120209</v>
      </c>
      <c r="J10" s="68">
        <v>78.869008745373321</v>
      </c>
      <c r="K10" s="68">
        <v>89.619851422182535</v>
      </c>
      <c r="L10" s="68">
        <v>60.736356521976006</v>
      </c>
      <c r="M10" s="74">
        <f t="shared" si="5"/>
        <v>266.63428273765209</v>
      </c>
      <c r="N10" s="68">
        <v>79.630193968599997</v>
      </c>
      <c r="O10" s="68">
        <v>142.62436899139999</v>
      </c>
      <c r="P10" s="68">
        <v>105.05871943933982</v>
      </c>
      <c r="Q10" s="68">
        <v>131.57905810153949</v>
      </c>
      <c r="R10" s="75">
        <f t="shared" si="6"/>
        <v>458.8923405008793</v>
      </c>
      <c r="S10" s="68">
        <v>67.431489404351964</v>
      </c>
      <c r="T10" s="68">
        <v>118.11157780188202</v>
      </c>
      <c r="U10" s="68">
        <v>95.098640696862972</v>
      </c>
      <c r="V10" s="68">
        <v>118.10308366933516</v>
      </c>
      <c r="W10" s="75">
        <f t="shared" si="3"/>
        <v>398.74479157243212</v>
      </c>
    </row>
    <row r="11" spans="1:23" x14ac:dyDescent="0.35">
      <c r="A11" s="79" t="s">
        <v>67</v>
      </c>
      <c r="B11" s="58"/>
      <c r="C11" s="58"/>
      <c r="D11" s="68">
        <v>22.084046715999996</v>
      </c>
      <c r="E11" s="68">
        <v>17.979678369999981</v>
      </c>
      <c r="F11" s="68">
        <v>13.07466568331002</v>
      </c>
      <c r="G11" s="68">
        <v>6.488956633000031</v>
      </c>
      <c r="H11" s="74">
        <f t="shared" si="4"/>
        <v>59.627347402310022</v>
      </c>
      <c r="I11" s="68">
        <v>7.2589613269999962</v>
      </c>
      <c r="J11" s="68">
        <v>1.6304514876230141</v>
      </c>
      <c r="K11" s="68">
        <v>43.099182997376992</v>
      </c>
      <c r="L11" s="68">
        <v>12.286920654999992</v>
      </c>
      <c r="M11" s="74">
        <f t="shared" si="5"/>
        <v>64.275516466999989</v>
      </c>
      <c r="N11" s="68">
        <v>9.2175909993584</v>
      </c>
      <c r="O11" s="68">
        <v>10.210251883477387</v>
      </c>
      <c r="P11" s="68">
        <v>11.372107054535382</v>
      </c>
      <c r="Q11" s="68">
        <v>5.9405471818351385</v>
      </c>
      <c r="R11" s="75">
        <f t="shared" si="6"/>
        <v>36.740497119206303</v>
      </c>
      <c r="S11" s="68">
        <v>7.3377720057164293</v>
      </c>
      <c r="T11" s="68">
        <v>4.3334120533148859</v>
      </c>
      <c r="U11" s="68">
        <v>12.650945118744204</v>
      </c>
      <c r="V11" s="68">
        <v>3.260101656242953</v>
      </c>
      <c r="W11" s="75">
        <f t="shared" si="3"/>
        <v>27.582230834018471</v>
      </c>
    </row>
    <row r="12" spans="1:23" x14ac:dyDescent="0.35">
      <c r="A12" s="79" t="s">
        <v>76</v>
      </c>
      <c r="D12" s="64">
        <v>34.176241157519989</v>
      </c>
      <c r="E12" s="64">
        <v>33.602309557135129</v>
      </c>
      <c r="F12" s="64">
        <v>51.919114825418369</v>
      </c>
      <c r="G12" s="64">
        <v>57.466595218127466</v>
      </c>
      <c r="H12" s="74">
        <f t="shared" si="4"/>
        <v>177.16426075820095</v>
      </c>
      <c r="I12" s="64">
        <v>40.4708227915009</v>
      </c>
      <c r="J12" s="64">
        <v>40.895538034947286</v>
      </c>
      <c r="K12" s="64">
        <v>55.391155771282499</v>
      </c>
      <c r="L12" s="64">
        <v>43.775330534632239</v>
      </c>
      <c r="M12" s="74">
        <f t="shared" si="5"/>
        <v>180.53284713236292</v>
      </c>
      <c r="N12" s="64">
        <v>38.795790513360004</v>
      </c>
      <c r="O12" s="64">
        <v>44.088729702639995</v>
      </c>
      <c r="P12" s="64">
        <v>42.951568656260044</v>
      </c>
      <c r="Q12" s="64">
        <v>51.047573625880005</v>
      </c>
      <c r="R12" s="75">
        <f t="shared" si="6"/>
        <v>176.88366249814004</v>
      </c>
      <c r="S12" s="64">
        <v>46.303007823599977</v>
      </c>
      <c r="T12" s="64">
        <v>60.336793241850053</v>
      </c>
      <c r="U12" s="64">
        <v>56.827659547070056</v>
      </c>
      <c r="V12" s="64">
        <v>74.618043234699797</v>
      </c>
      <c r="W12" s="75">
        <f t="shared" si="3"/>
        <v>238.08550384721988</v>
      </c>
    </row>
    <row r="14" spans="1:23" ht="15.5" x14ac:dyDescent="0.35">
      <c r="A14" s="61" t="s">
        <v>77</v>
      </c>
    </row>
    <row r="15" spans="1:23" x14ac:dyDescent="0.35">
      <c r="A15" s="79" t="s">
        <v>78</v>
      </c>
    </row>
    <row r="16" spans="1:23" x14ac:dyDescent="0.35">
      <c r="A16" s="67" t="s">
        <v>79</v>
      </c>
      <c r="D16" s="64">
        <v>10396.660974999999</v>
      </c>
      <c r="E16" s="64">
        <v>10143.743849999999</v>
      </c>
      <c r="F16" s="64">
        <v>9416.750109999999</v>
      </c>
      <c r="G16" s="64">
        <v>9051.018</v>
      </c>
      <c r="H16" s="110">
        <f>G16</f>
        <v>9051.018</v>
      </c>
      <c r="I16" s="64">
        <v>8644.7276600000005</v>
      </c>
      <c r="J16" s="64">
        <v>8262.0164953524254</v>
      </c>
      <c r="K16" s="64">
        <v>7629.765572852838</v>
      </c>
      <c r="L16" s="64">
        <v>7026.7872642996217</v>
      </c>
      <c r="M16" s="110">
        <f>L16</f>
        <v>7026.7872642996217</v>
      </c>
      <c r="N16" s="64">
        <v>6915.379059665348</v>
      </c>
      <c r="O16" s="64">
        <v>6926.0688395535444</v>
      </c>
      <c r="P16" s="64">
        <v>6990</v>
      </c>
      <c r="Q16" s="64">
        <v>6876.6387220943125</v>
      </c>
      <c r="R16" s="110">
        <f>Q16</f>
        <v>6876.6387220943125</v>
      </c>
      <c r="S16" s="64">
        <v>7192.099395037686</v>
      </c>
      <c r="T16" s="64">
        <v>5605.7134779092066</v>
      </c>
      <c r="U16" s="64">
        <v>7451.864550561615</v>
      </c>
      <c r="V16" s="64">
        <v>7274.7192731609957</v>
      </c>
      <c r="W16" s="110">
        <f>V16</f>
        <v>7274.7192731609957</v>
      </c>
    </row>
    <row r="17" spans="1:23" x14ac:dyDescent="0.35">
      <c r="A17" s="67" t="s">
        <v>80</v>
      </c>
      <c r="D17" s="64">
        <v>815.45399999999995</v>
      </c>
      <c r="E17" s="64">
        <v>863.10899999999992</v>
      </c>
      <c r="F17" s="64">
        <v>837.52833999999996</v>
      </c>
      <c r="G17" s="64">
        <v>950.43</v>
      </c>
      <c r="H17" s="110">
        <f>G17</f>
        <v>950.43</v>
      </c>
      <c r="I17" s="64">
        <v>815.40009999999995</v>
      </c>
      <c r="J17" s="64">
        <v>827.52367185943604</v>
      </c>
      <c r="K17" s="64">
        <v>735.78340486777688</v>
      </c>
      <c r="L17" s="64">
        <v>893.55389205508357</v>
      </c>
      <c r="M17" s="110">
        <f>L17</f>
        <v>893.55389205508357</v>
      </c>
      <c r="N17" s="64">
        <v>741.9797873554113</v>
      </c>
      <c r="O17" s="64">
        <v>828.61866347193745</v>
      </c>
      <c r="P17" s="64">
        <v>676.77080832706667</v>
      </c>
      <c r="Q17" s="64">
        <v>656.83773519099987</v>
      </c>
      <c r="R17" s="110">
        <f>Q17</f>
        <v>656.83773519099987</v>
      </c>
      <c r="S17" s="64">
        <v>170.48102727999998</v>
      </c>
      <c r="T17" s="64">
        <v>2068.3880937099998</v>
      </c>
      <c r="U17" s="64">
        <v>2875.3552100359998</v>
      </c>
      <c r="V17" s="64">
        <v>2842.9547073450003</v>
      </c>
      <c r="W17" s="110">
        <f>V17</f>
        <v>2842.9547073450003</v>
      </c>
    </row>
    <row r="18" spans="1:23" x14ac:dyDescent="0.35">
      <c r="A18" s="79" t="s">
        <v>27</v>
      </c>
      <c r="D18" s="41">
        <v>3.0300000000000001E-2</v>
      </c>
      <c r="E18" s="41">
        <v>2.8000000000000001E-2</v>
      </c>
      <c r="F18" s="41">
        <v>2.8799999999999999E-2</v>
      </c>
      <c r="G18" s="41">
        <v>2.81E-2</v>
      </c>
      <c r="H18" s="42">
        <f>AVERAGE(D18:G18)</f>
        <v>2.8800000000000003E-2</v>
      </c>
      <c r="I18" s="41">
        <v>2.8899999999999999E-2</v>
      </c>
      <c r="J18" s="41">
        <v>2.87E-2</v>
      </c>
      <c r="K18" s="41">
        <v>2.69E-2</v>
      </c>
      <c r="L18" s="41">
        <v>3.27E-2</v>
      </c>
      <c r="M18" s="42">
        <f>AVERAGE(I18:L18)</f>
        <v>2.93E-2</v>
      </c>
      <c r="N18" s="134">
        <v>2.6700000000000002E-2</v>
      </c>
      <c r="O18" s="134">
        <v>3.7199999999999997E-2</v>
      </c>
      <c r="P18" s="134">
        <v>5.0799999999999998E-2</v>
      </c>
      <c r="Q18" s="134">
        <v>5.8760359956505505E-2</v>
      </c>
      <c r="R18" s="42">
        <f>AVERAGE(N18:Q18)</f>
        <v>4.3365089989126374E-2</v>
      </c>
      <c r="S18" s="140">
        <v>5.6480815965726003E-2</v>
      </c>
      <c r="T18" s="141">
        <v>5.6267302492574611E-2</v>
      </c>
      <c r="U18" s="141">
        <v>6.3E-2</v>
      </c>
      <c r="V18" s="141">
        <v>5.8700000000000002E-2</v>
      </c>
      <c r="W18" s="42">
        <v>5.8500000000000003E-2</v>
      </c>
    </row>
    <row r="19" spans="1:23" x14ac:dyDescent="0.35">
      <c r="A19" s="79" t="s">
        <v>81</v>
      </c>
      <c r="D19" s="64">
        <v>2204.3684749999998</v>
      </c>
      <c r="E19" s="64">
        <v>2375.3939999999998</v>
      </c>
      <c r="F19" s="64">
        <v>2282.1953099999996</v>
      </c>
      <c r="G19" s="64">
        <v>2215.2330000000002</v>
      </c>
      <c r="H19" s="110">
        <f>G19</f>
        <v>2215.2330000000002</v>
      </c>
      <c r="I19" s="64">
        <v>1459.0979</v>
      </c>
      <c r="J19" s="64">
        <v>1328.5616560102042</v>
      </c>
      <c r="K19" s="64">
        <v>1176.7995333814674</v>
      </c>
      <c r="L19" s="64">
        <v>1176.162056813592</v>
      </c>
      <c r="M19" s="110">
        <f>L19</f>
        <v>1176.162056813592</v>
      </c>
      <c r="N19" s="64">
        <v>1522.8253230922851</v>
      </c>
      <c r="O19" s="64">
        <v>1354.6148840837398</v>
      </c>
      <c r="P19" s="64">
        <v>1397</v>
      </c>
      <c r="Q19" s="64">
        <v>1822.1074778951856</v>
      </c>
      <c r="R19" s="110">
        <f>Q19</f>
        <v>1822.1074778951856</v>
      </c>
      <c r="S19" s="64">
        <v>1355.4667247640316</v>
      </c>
      <c r="T19" s="64">
        <v>711.19609527443185</v>
      </c>
      <c r="U19" s="64">
        <v>1017.3556978850704</v>
      </c>
      <c r="V19" s="64">
        <v>991.7009387971965</v>
      </c>
      <c r="W19" s="110">
        <f>V19</f>
        <v>991.7009387971965</v>
      </c>
    </row>
    <row r="20" spans="1:23" x14ac:dyDescent="0.35">
      <c r="A20" s="79"/>
    </row>
    <row r="21" spans="1:23" x14ac:dyDescent="0.35">
      <c r="A21" s="79" t="s">
        <v>82</v>
      </c>
      <c r="D21" s="64">
        <f>SUM(D16:D17)-D19</f>
        <v>9007.7464999999993</v>
      </c>
      <c r="E21" s="64">
        <f>SUM(E16:E17)-E19</f>
        <v>8631.4588499999991</v>
      </c>
      <c r="F21" s="64">
        <f t="shared" ref="F21" si="10">SUM(F16:F17)-F19</f>
        <v>7972.0831400000006</v>
      </c>
      <c r="G21" s="64">
        <f>SUM(G16:G17)-G19</f>
        <v>7786.2150000000001</v>
      </c>
      <c r="H21" s="110">
        <f>G21</f>
        <v>7786.2150000000001</v>
      </c>
      <c r="I21" s="64">
        <f>SUM(I16:I17)-I19</f>
        <v>8001.0298600000015</v>
      </c>
      <c r="J21" s="64">
        <f>SUM(J16:J17)-J19</f>
        <v>7760.9785112016561</v>
      </c>
      <c r="K21" s="64">
        <f>SUM(K16:K17)-K19</f>
        <v>7188.7494443391479</v>
      </c>
      <c r="L21" s="64">
        <f>SUM(L16:L17)-L19</f>
        <v>6744.1790995411129</v>
      </c>
      <c r="M21" s="110">
        <f>L21</f>
        <v>6744.1790995411129</v>
      </c>
      <c r="N21" s="64">
        <v>6134</v>
      </c>
      <c r="O21" s="64">
        <f>SUM(O16:O17)-O19</f>
        <v>6400.0726189417419</v>
      </c>
      <c r="P21" s="64">
        <f>SUM(P16:P17)-P19</f>
        <v>6269.7708083270663</v>
      </c>
      <c r="Q21" s="64">
        <f>SUM(Q16:Q17)-Q19</f>
        <v>5711.3689793901267</v>
      </c>
      <c r="R21" s="110">
        <f>Q21</f>
        <v>5711.3689793901267</v>
      </c>
      <c r="S21" s="64">
        <f>SUM(S16:S17)-S19</f>
        <v>6007.1136975536538</v>
      </c>
      <c r="T21" s="64">
        <f>SUM(T16:T17)-T19</f>
        <v>6962.9054763447748</v>
      </c>
      <c r="U21" s="64">
        <f>SUM(U16:U17)-U19</f>
        <v>9309.8640627125442</v>
      </c>
      <c r="V21" s="64">
        <v>9125.9730417087994</v>
      </c>
      <c r="W21" s="110">
        <f>V21</f>
        <v>9125.9730417087994</v>
      </c>
    </row>
    <row r="23" spans="1:23" ht="15.5" x14ac:dyDescent="0.35">
      <c r="A23" s="61" t="s">
        <v>83</v>
      </c>
    </row>
    <row r="24" spans="1:23" x14ac:dyDescent="0.35">
      <c r="A24" s="79" t="s">
        <v>84</v>
      </c>
      <c r="D24" s="64">
        <v>6955</v>
      </c>
      <c r="E24" s="64">
        <v>7048</v>
      </c>
      <c r="F24" s="64">
        <v>6994</v>
      </c>
      <c r="G24" s="64">
        <v>6940</v>
      </c>
      <c r="H24" s="110">
        <f>G24</f>
        <v>6940</v>
      </c>
      <c r="I24" s="64">
        <v>6901</v>
      </c>
      <c r="J24" s="64">
        <v>6887</v>
      </c>
      <c r="K24" s="64">
        <v>6970</v>
      </c>
      <c r="L24" s="64">
        <v>7071</v>
      </c>
      <c r="M24" s="110">
        <f>L24</f>
        <v>7071</v>
      </c>
      <c r="N24" s="64">
        <v>7229</v>
      </c>
      <c r="O24" s="64">
        <v>7529</v>
      </c>
      <c r="P24" s="64">
        <v>7850</v>
      </c>
      <c r="Q24" s="64">
        <v>8101</v>
      </c>
      <c r="R24" s="110">
        <f>Q24</f>
        <v>8101</v>
      </c>
      <c r="S24" s="64">
        <v>8335</v>
      </c>
      <c r="T24" s="64">
        <v>8495</v>
      </c>
      <c r="U24" s="64">
        <v>8416</v>
      </c>
      <c r="V24" s="64">
        <v>8338</v>
      </c>
      <c r="W24" s="110">
        <f>V24</f>
        <v>8338</v>
      </c>
    </row>
    <row r="25" spans="1:23" x14ac:dyDescent="0.35">
      <c r="A25" s="79" t="s">
        <v>49</v>
      </c>
      <c r="D25" s="64">
        <v>5044</v>
      </c>
      <c r="E25" s="64">
        <v>5043</v>
      </c>
      <c r="F25" s="64">
        <v>5110</v>
      </c>
      <c r="G25" s="64">
        <v>5104</v>
      </c>
      <c r="H25" s="110">
        <f>G25</f>
        <v>5104</v>
      </c>
      <c r="I25" s="64">
        <v>5129</v>
      </c>
      <c r="J25" s="64">
        <v>5203</v>
      </c>
      <c r="K25" s="64">
        <v>5249</v>
      </c>
      <c r="L25" s="64">
        <v>5381</v>
      </c>
      <c r="M25" s="110">
        <f>L25</f>
        <v>5381</v>
      </c>
      <c r="N25" s="64">
        <v>5323</v>
      </c>
      <c r="O25" s="64">
        <v>5406</v>
      </c>
      <c r="P25" s="64">
        <v>5382</v>
      </c>
      <c r="Q25" s="64">
        <v>5335</v>
      </c>
      <c r="R25" s="110">
        <f>Q25</f>
        <v>5335</v>
      </c>
      <c r="S25" s="64">
        <v>5352</v>
      </c>
      <c r="T25" s="64">
        <v>5304</v>
      </c>
      <c r="U25" s="64">
        <v>5190</v>
      </c>
      <c r="V25" s="64">
        <v>4911</v>
      </c>
      <c r="W25" s="110">
        <f>V25</f>
        <v>4911</v>
      </c>
    </row>
    <row r="26" spans="1:23" x14ac:dyDescent="0.35">
      <c r="A26" s="79" t="s">
        <v>208</v>
      </c>
      <c r="D26" s="64"/>
      <c r="E26" s="64"/>
      <c r="F26" s="64"/>
      <c r="G26" s="64"/>
      <c r="H26" s="110"/>
      <c r="I26" s="64"/>
      <c r="J26" s="64"/>
      <c r="K26" s="64"/>
      <c r="L26" s="64"/>
      <c r="M26" s="110"/>
      <c r="N26" s="64"/>
      <c r="O26" s="64"/>
      <c r="P26" s="64"/>
      <c r="Q26" s="64"/>
      <c r="R26" s="110"/>
      <c r="S26" s="64">
        <v>128</v>
      </c>
      <c r="T26" s="64">
        <v>176</v>
      </c>
      <c r="U26" s="64">
        <v>833</v>
      </c>
      <c r="V26" s="64">
        <v>813</v>
      </c>
      <c r="W26" s="110">
        <f>V26</f>
        <v>813</v>
      </c>
    </row>
    <row r="27" spans="1:23" x14ac:dyDescent="0.35">
      <c r="A27" s="80" t="s">
        <v>85</v>
      </c>
      <c r="D27" s="111">
        <f t="shared" ref="D27:R27" si="11">SUM(D24:D25)</f>
        <v>11999</v>
      </c>
      <c r="E27" s="111">
        <f t="shared" si="11"/>
        <v>12091</v>
      </c>
      <c r="F27" s="111">
        <f t="shared" si="11"/>
        <v>12104</v>
      </c>
      <c r="G27" s="111">
        <f t="shared" si="11"/>
        <v>12044</v>
      </c>
      <c r="H27" s="112">
        <f t="shared" si="11"/>
        <v>12044</v>
      </c>
      <c r="I27" s="111">
        <f t="shared" si="11"/>
        <v>12030</v>
      </c>
      <c r="J27" s="111">
        <f t="shared" si="11"/>
        <v>12090</v>
      </c>
      <c r="K27" s="111">
        <f t="shared" si="11"/>
        <v>12219</v>
      </c>
      <c r="L27" s="111">
        <f t="shared" si="11"/>
        <v>12452</v>
      </c>
      <c r="M27" s="112">
        <f t="shared" si="11"/>
        <v>12452</v>
      </c>
      <c r="N27" s="111">
        <f t="shared" si="11"/>
        <v>12552</v>
      </c>
      <c r="O27" s="111">
        <f t="shared" si="11"/>
        <v>12935</v>
      </c>
      <c r="P27" s="111">
        <f t="shared" si="11"/>
        <v>13232</v>
      </c>
      <c r="Q27" s="111">
        <f t="shared" si="11"/>
        <v>13436</v>
      </c>
      <c r="R27" s="112">
        <f t="shared" si="11"/>
        <v>13436</v>
      </c>
      <c r="S27" s="111">
        <f>SUM(S24:S26)</f>
        <v>13815</v>
      </c>
      <c r="T27" s="111">
        <f>SUM(T24:T26)</f>
        <v>13975</v>
      </c>
      <c r="U27" s="111">
        <f>SUM(U24:U26)</f>
        <v>14439</v>
      </c>
      <c r="V27" s="111">
        <f>SUM(V24:V26)</f>
        <v>14062</v>
      </c>
      <c r="W27" s="112">
        <f>SUM(W24:W26)</f>
        <v>14062</v>
      </c>
    </row>
  </sheetData>
  <hyperlinks>
    <hyperlink ref="B1" location="Index!A1" display="Index" xr:uid="{CE2F52AC-9CF3-4D0C-9055-BA70011D1D09}"/>
  </hyperlinks>
  <pageMargins left="0.7" right="0.7" top="0.75" bottom="0.75" header="0.3" footer="0.3"/>
  <pageSetup paperSize="9" orientation="portrait" r:id="rId1"/>
  <headerFooter>
    <oddFooter>&amp;L_x000D_&amp;1#&amp;"Calibri"&amp;10&amp;K000000 Tata Communications -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6" activePane="bottomRight" state="frozen"/>
      <selection pane="topRight"/>
      <selection pane="bottomLeft"/>
      <selection pane="bottomRight" activeCell="S4" sqref="S4"/>
    </sheetView>
  </sheetViews>
  <sheetFormatPr defaultColWidth="9.1796875" defaultRowHeight="14.5" outlineLevelRow="1" outlineLevelCol="1" x14ac:dyDescent="0.35"/>
  <cols>
    <col min="1" max="1" width="35.1796875" customWidth="1"/>
    <col min="2" max="2" width="5.7265625" customWidth="1"/>
    <col min="3" max="3" width="0.81640625" customWidth="1"/>
    <col min="4" max="7" width="9.1796875" style="15" hidden="1" customWidth="1" outlineLevel="1"/>
    <col min="8" max="8" width="9.1796875" style="16" collapsed="1"/>
    <col min="9" max="12" width="9.1796875" style="15" hidden="1" customWidth="1" outlineLevel="1"/>
    <col min="13" max="13" width="9.1796875" style="16" collapsed="1"/>
    <col min="14" max="17" width="9.1796875" style="15" hidden="1" customWidth="1" outlineLevel="1"/>
    <col min="18" max="18" width="9.1796875" style="16" collapsed="1"/>
    <col min="19" max="19" width="9.1796875" style="15" customWidth="1" outlineLevel="1"/>
  </cols>
  <sheetData>
    <row r="1" spans="1:20" ht="18.5" x14ac:dyDescent="0.45">
      <c r="A1" s="13" t="s">
        <v>3</v>
      </c>
      <c r="B1" s="51" t="s">
        <v>4</v>
      </c>
      <c r="C1" s="52"/>
    </row>
    <row r="2" spans="1:20" ht="15.5" x14ac:dyDescent="0.35">
      <c r="A2" s="8" t="s">
        <v>117</v>
      </c>
      <c r="B2" s="8"/>
      <c r="C2" s="8"/>
    </row>
    <row r="3" spans="1:20" s="55" customFormat="1" ht="15.5" x14ac:dyDescent="0.35">
      <c r="A3" s="53"/>
      <c r="B3" s="53"/>
      <c r="C3" s="53"/>
      <c r="D3" s="27"/>
      <c r="E3" s="27"/>
      <c r="F3" s="27"/>
      <c r="G3" s="27"/>
      <c r="H3" s="54"/>
      <c r="I3" s="27"/>
      <c r="J3" s="27"/>
      <c r="K3" s="27"/>
      <c r="L3" s="27"/>
      <c r="M3" s="54"/>
      <c r="N3" s="27"/>
      <c r="O3" s="27"/>
      <c r="P3" s="27"/>
      <c r="Q3" s="27"/>
      <c r="R3" s="54"/>
      <c r="S3" s="117" t="s">
        <v>119</v>
      </c>
    </row>
    <row r="4" spans="1:20"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row>
    <row r="5" spans="1:20" s="34" customFormat="1" ht="15" customHeight="1" x14ac:dyDescent="0.35">
      <c r="A5" s="56"/>
      <c r="B5" s="19"/>
      <c r="C5" s="19"/>
      <c r="D5" s="24"/>
      <c r="E5" s="24"/>
      <c r="F5" s="24"/>
      <c r="G5" s="24"/>
      <c r="H5" s="25"/>
      <c r="I5" s="24"/>
      <c r="J5" s="24"/>
      <c r="K5" s="24"/>
      <c r="L5" s="24"/>
      <c r="M5" s="25"/>
      <c r="N5" s="24"/>
      <c r="O5" s="24"/>
      <c r="P5" s="24"/>
      <c r="Q5" s="24"/>
      <c r="R5" s="25"/>
      <c r="S5" s="24"/>
    </row>
    <row r="6" spans="1:20" ht="15.5" x14ac:dyDescent="0.35">
      <c r="A6" s="61" t="s">
        <v>35</v>
      </c>
      <c r="B6" s="58"/>
      <c r="C6" s="58"/>
      <c r="D6" s="68">
        <f>SUM(D7:D9,D15)</f>
        <v>0</v>
      </c>
      <c r="E6" s="68">
        <f t="shared" ref="E6:G6" si="0">SUM(E7:E9,E15)</f>
        <v>0</v>
      </c>
      <c r="F6" s="68">
        <f t="shared" si="0"/>
        <v>0</v>
      </c>
      <c r="G6" s="68">
        <f t="shared" si="0"/>
        <v>0</v>
      </c>
      <c r="H6" s="74">
        <f>SUM(D6:G6)</f>
        <v>0</v>
      </c>
      <c r="I6" s="68">
        <f>SUM(I7:I9,I15)</f>
        <v>0</v>
      </c>
      <c r="J6" s="68">
        <f t="shared" ref="J6:L6" si="1">SUM(J7:J9,J15)</f>
        <v>0</v>
      </c>
      <c r="K6" s="68">
        <f t="shared" si="1"/>
        <v>0</v>
      </c>
      <c r="L6" s="68">
        <f t="shared" si="1"/>
        <v>0</v>
      </c>
      <c r="M6" s="74">
        <f>SUM(I6:L6)</f>
        <v>0</v>
      </c>
      <c r="N6" s="68">
        <f>SUM(N7:N9,N15)</f>
        <v>0</v>
      </c>
      <c r="O6" s="68">
        <f t="shared" ref="O6:S6" si="2">SUM(O7:O9,O15)</f>
        <v>0</v>
      </c>
      <c r="P6" s="68">
        <f t="shared" si="2"/>
        <v>0</v>
      </c>
      <c r="Q6" s="68">
        <f t="shared" si="2"/>
        <v>0</v>
      </c>
      <c r="R6" s="74">
        <f>SUM(N6:Q6)</f>
        <v>0</v>
      </c>
      <c r="S6" s="68">
        <f t="shared" si="2"/>
        <v>96.788167006422611</v>
      </c>
    </row>
    <row r="7" spans="1:20" x14ac:dyDescent="0.35">
      <c r="A7" s="79" t="s">
        <v>12</v>
      </c>
      <c r="B7" s="58"/>
      <c r="C7" s="58"/>
      <c r="D7" s="68"/>
      <c r="E7" s="68"/>
      <c r="F7" s="68"/>
      <c r="G7" s="68"/>
      <c r="H7" s="74"/>
      <c r="I7" s="68"/>
      <c r="J7" s="68"/>
      <c r="K7" s="68"/>
      <c r="L7" s="68"/>
      <c r="M7" s="74"/>
      <c r="N7" s="68"/>
      <c r="O7" s="68"/>
      <c r="P7" s="68"/>
      <c r="Q7" s="68"/>
      <c r="R7" s="74"/>
      <c r="S7" s="68"/>
    </row>
    <row r="8" spans="1:20" x14ac:dyDescent="0.35">
      <c r="A8" s="79" t="s">
        <v>15</v>
      </c>
      <c r="B8" s="58"/>
      <c r="C8" s="58"/>
      <c r="D8" s="68"/>
      <c r="E8" s="68"/>
      <c r="F8" s="68"/>
      <c r="G8" s="68"/>
      <c r="H8" s="74"/>
      <c r="I8" s="68"/>
      <c r="J8" s="68"/>
      <c r="K8" s="68"/>
      <c r="L8" s="68"/>
      <c r="M8" s="74"/>
      <c r="N8" s="68"/>
      <c r="O8" s="68"/>
      <c r="P8" s="68"/>
      <c r="Q8" s="68"/>
      <c r="R8" s="74"/>
      <c r="S8" s="68"/>
    </row>
    <row r="9" spans="1:20" x14ac:dyDescent="0.35">
      <c r="A9" s="79" t="s">
        <v>68</v>
      </c>
      <c r="B9" s="58"/>
      <c r="C9" s="58"/>
      <c r="D9" s="68">
        <f>SUM(D10:D14)</f>
        <v>0</v>
      </c>
      <c r="E9" s="68">
        <f t="shared" ref="E9:G9" si="3">SUM(E10:E14)</f>
        <v>0</v>
      </c>
      <c r="F9" s="68">
        <f t="shared" si="3"/>
        <v>0</v>
      </c>
      <c r="G9" s="68">
        <f t="shared" si="3"/>
        <v>0</v>
      </c>
      <c r="H9" s="74">
        <f t="shared" ref="H9" si="4">SUM(D9:G9)</f>
        <v>0</v>
      </c>
      <c r="I9" s="68">
        <f t="shared" ref="I9:L9" si="5">SUM(I10:I14)</f>
        <v>0</v>
      </c>
      <c r="J9" s="68">
        <f t="shared" si="5"/>
        <v>0</v>
      </c>
      <c r="K9" s="68">
        <f t="shared" si="5"/>
        <v>0</v>
      </c>
      <c r="L9" s="68">
        <f t="shared" si="5"/>
        <v>0</v>
      </c>
      <c r="M9" s="74">
        <f t="shared" ref="M9:M19" si="6">SUM(I9:L9)</f>
        <v>0</v>
      </c>
      <c r="N9" s="68">
        <f t="shared" ref="N9:S9" si="7">SUM(N10:N14)</f>
        <v>0</v>
      </c>
      <c r="O9" s="68">
        <f t="shared" si="7"/>
        <v>0</v>
      </c>
      <c r="P9" s="68">
        <f t="shared" si="7"/>
        <v>0</v>
      </c>
      <c r="Q9" s="68">
        <f t="shared" si="7"/>
        <v>0</v>
      </c>
      <c r="R9" s="74">
        <f t="shared" ref="R9" si="8">SUM(N9:Q9)</f>
        <v>0</v>
      </c>
      <c r="S9" s="68">
        <f t="shared" si="7"/>
        <v>96.788167006422611</v>
      </c>
    </row>
    <row r="10" spans="1:20" outlineLevel="1" x14ac:dyDescent="0.35">
      <c r="A10" s="78" t="s">
        <v>110</v>
      </c>
      <c r="B10" s="58"/>
      <c r="C10" s="58"/>
      <c r="D10" s="68"/>
      <c r="E10" s="68"/>
      <c r="F10" s="68"/>
      <c r="G10" s="68"/>
      <c r="H10" s="74"/>
      <c r="I10" s="68"/>
      <c r="J10" s="68"/>
      <c r="K10" s="68"/>
      <c r="L10" s="68"/>
      <c r="M10" s="74"/>
      <c r="N10" s="68"/>
      <c r="O10" s="68"/>
      <c r="P10" s="68"/>
      <c r="Q10" s="68"/>
      <c r="R10" s="74"/>
      <c r="S10" s="68"/>
    </row>
    <row r="11" spans="1:20" outlineLevel="1" x14ac:dyDescent="0.35">
      <c r="A11" s="78" t="s">
        <v>111</v>
      </c>
      <c r="B11" s="58"/>
      <c r="C11" s="58"/>
      <c r="D11" s="68"/>
      <c r="E11" s="68"/>
      <c r="F11" s="68"/>
      <c r="G11" s="68"/>
      <c r="H11" s="74"/>
      <c r="I11" s="68"/>
      <c r="J11" s="68"/>
      <c r="K11" s="68"/>
      <c r="L11" s="68"/>
      <c r="M11" s="74"/>
      <c r="N11" s="68"/>
      <c r="O11" s="68"/>
      <c r="P11" s="68"/>
      <c r="Q11" s="68"/>
      <c r="R11" s="74"/>
      <c r="S11" s="68"/>
    </row>
    <row r="12" spans="1:20" outlineLevel="1" x14ac:dyDescent="0.35">
      <c r="A12" s="78" t="s">
        <v>112</v>
      </c>
      <c r="B12" s="58"/>
      <c r="C12" s="58"/>
      <c r="D12" s="68"/>
      <c r="E12" s="68"/>
      <c r="F12" s="68"/>
      <c r="G12" s="68"/>
      <c r="H12" s="74"/>
      <c r="I12" s="68"/>
      <c r="J12" s="68"/>
      <c r="K12" s="68"/>
      <c r="L12" s="68"/>
      <c r="M12" s="74"/>
      <c r="N12" s="68"/>
      <c r="O12" s="68"/>
      <c r="P12" s="68"/>
      <c r="Q12" s="68"/>
      <c r="R12" s="74"/>
      <c r="S12" s="68"/>
    </row>
    <row r="13" spans="1:20" outlineLevel="1" x14ac:dyDescent="0.35">
      <c r="A13" s="78" t="s">
        <v>113</v>
      </c>
      <c r="B13" s="58"/>
      <c r="C13" s="58"/>
      <c r="D13" s="68"/>
      <c r="E13" s="68"/>
      <c r="F13" s="68"/>
      <c r="G13" s="68"/>
      <c r="H13" s="74"/>
      <c r="I13" s="68"/>
      <c r="J13" s="68"/>
      <c r="K13" s="68"/>
      <c r="L13" s="68"/>
      <c r="M13" s="74"/>
      <c r="N13" s="68"/>
      <c r="O13" s="68"/>
      <c r="P13" s="68"/>
      <c r="Q13" s="68"/>
      <c r="R13" s="74"/>
      <c r="S13" s="68">
        <v>96.788167006422611</v>
      </c>
    </row>
    <row r="14" spans="1:20" outlineLevel="1" x14ac:dyDescent="0.35">
      <c r="A14" s="78" t="s">
        <v>16</v>
      </c>
      <c r="B14" s="58"/>
      <c r="C14" s="58"/>
      <c r="D14" s="68"/>
      <c r="E14" s="68"/>
      <c r="F14" s="68"/>
      <c r="G14" s="68"/>
      <c r="H14" s="74"/>
      <c r="I14" s="68"/>
      <c r="J14" s="68"/>
      <c r="K14" s="68"/>
      <c r="L14" s="68"/>
      <c r="M14" s="74"/>
      <c r="N14" s="68"/>
      <c r="O14" s="68"/>
      <c r="P14" s="68"/>
      <c r="Q14" s="68"/>
      <c r="R14" s="74"/>
      <c r="S14" s="68"/>
    </row>
    <row r="15" spans="1:20" x14ac:dyDescent="0.35">
      <c r="A15" s="79" t="s">
        <v>67</v>
      </c>
      <c r="B15" s="58"/>
      <c r="C15" s="58"/>
      <c r="D15" s="68"/>
      <c r="E15" s="68"/>
      <c r="F15" s="68"/>
      <c r="G15" s="68"/>
      <c r="H15" s="74"/>
      <c r="I15" s="68"/>
      <c r="J15" s="68"/>
      <c r="K15" s="68"/>
      <c r="L15" s="68"/>
      <c r="M15" s="74"/>
      <c r="N15" s="68"/>
      <c r="O15" s="68"/>
      <c r="P15" s="68"/>
      <c r="Q15" s="68"/>
      <c r="R15" s="74"/>
      <c r="S15" s="68"/>
    </row>
    <row r="16" spans="1:20" s="107" customFormat="1" ht="15.5" x14ac:dyDescent="0.35">
      <c r="A16" s="61" t="s">
        <v>36</v>
      </c>
      <c r="B16" s="104"/>
      <c r="C16" s="104"/>
      <c r="D16" s="105">
        <f>SUM(D17:D19,D25)</f>
        <v>0</v>
      </c>
      <c r="E16" s="105">
        <f t="shared" ref="E16:G16" si="9">SUM(E17:E19,E25)</f>
        <v>0</v>
      </c>
      <c r="F16" s="105">
        <f t="shared" si="9"/>
        <v>0</v>
      </c>
      <c r="G16" s="105">
        <f t="shared" si="9"/>
        <v>0</v>
      </c>
      <c r="H16" s="106">
        <f>SUM(D16:G16)</f>
        <v>0</v>
      </c>
      <c r="I16" s="105">
        <f>SUM(I17:I19,I25)</f>
        <v>0</v>
      </c>
      <c r="J16" s="105">
        <f t="shared" ref="J16:L16" si="10">SUM(J17:J19,J25)</f>
        <v>0</v>
      </c>
      <c r="K16" s="105">
        <f t="shared" si="10"/>
        <v>0</v>
      </c>
      <c r="L16" s="105">
        <f t="shared" si="10"/>
        <v>0</v>
      </c>
      <c r="M16" s="74">
        <f t="shared" si="6"/>
        <v>0</v>
      </c>
      <c r="N16" s="105">
        <f>SUM(N17:N19,N25)</f>
        <v>0</v>
      </c>
      <c r="O16" s="105">
        <f t="shared" ref="O16:Q16" si="11">SUM(O17:O19,O25)</f>
        <v>0</v>
      </c>
      <c r="P16" s="105">
        <f t="shared" si="11"/>
        <v>0</v>
      </c>
      <c r="Q16" s="105">
        <f t="shared" si="11"/>
        <v>0</v>
      </c>
      <c r="R16" s="106">
        <f>SUM(N16:Q16)</f>
        <v>0</v>
      </c>
      <c r="S16" s="105">
        <f>SUM(S17:S19,S25)</f>
        <v>45.822823255622602</v>
      </c>
      <c r="T16" s="130"/>
    </row>
    <row r="17" spans="1:20" x14ac:dyDescent="0.35">
      <c r="A17" s="79" t="s">
        <v>12</v>
      </c>
      <c r="B17" s="58"/>
      <c r="C17" s="58"/>
      <c r="D17" s="68"/>
      <c r="E17" s="68"/>
      <c r="F17" s="68"/>
      <c r="G17" s="68"/>
      <c r="H17" s="74"/>
      <c r="I17" s="68"/>
      <c r="J17" s="68"/>
      <c r="K17" s="68"/>
      <c r="L17" s="68"/>
      <c r="M17" s="74"/>
      <c r="N17" s="68"/>
      <c r="O17" s="68"/>
      <c r="P17" s="68"/>
      <c r="Q17" s="68"/>
      <c r="R17" s="75"/>
      <c r="S17" s="68"/>
    </row>
    <row r="18" spans="1:20" x14ac:dyDescent="0.35">
      <c r="A18" s="79" t="s">
        <v>15</v>
      </c>
      <c r="B18" s="58"/>
      <c r="C18" s="58"/>
      <c r="D18" s="68"/>
      <c r="E18" s="68"/>
      <c r="F18" s="68"/>
      <c r="G18" s="68"/>
      <c r="H18" s="74"/>
      <c r="I18" s="68"/>
      <c r="J18" s="68"/>
      <c r="K18" s="68"/>
      <c r="L18" s="68"/>
      <c r="M18" s="74"/>
      <c r="N18" s="68"/>
      <c r="O18" s="68"/>
      <c r="P18" s="68"/>
      <c r="Q18" s="68"/>
      <c r="R18" s="75"/>
      <c r="S18" s="68"/>
    </row>
    <row r="19" spans="1:20" x14ac:dyDescent="0.35">
      <c r="A19" s="79" t="s">
        <v>68</v>
      </c>
      <c r="B19" s="58"/>
      <c r="C19" s="58"/>
      <c r="D19" s="68">
        <f>SUM(D20:D24)</f>
        <v>0</v>
      </c>
      <c r="E19" s="68">
        <f t="shared" ref="E19:G19" si="12">SUM(E20:E24)</f>
        <v>0</v>
      </c>
      <c r="F19" s="68">
        <f t="shared" si="12"/>
        <v>0</v>
      </c>
      <c r="G19" s="68">
        <f t="shared" si="12"/>
        <v>0</v>
      </c>
      <c r="H19" s="74">
        <f t="shared" ref="H19" si="13">SUM(D19:G19)</f>
        <v>0</v>
      </c>
      <c r="I19" s="68">
        <f>SUM(I20:I24)</f>
        <v>0</v>
      </c>
      <c r="J19" s="68">
        <f>SUM(J20:J24)</f>
        <v>0</v>
      </c>
      <c r="K19" s="68">
        <f t="shared" ref="K19:L19" si="14">SUM(K20:K24)</f>
        <v>0</v>
      </c>
      <c r="L19" s="68">
        <f t="shared" si="14"/>
        <v>0</v>
      </c>
      <c r="M19" s="74">
        <f t="shared" si="6"/>
        <v>0</v>
      </c>
      <c r="N19" s="68">
        <f>SUM(N20:N24)</f>
        <v>0</v>
      </c>
      <c r="O19" s="68">
        <f>SUM(O20:O24)</f>
        <v>0</v>
      </c>
      <c r="P19" s="68">
        <f t="shared" ref="P19:S19" si="15">SUM(P20:P24)</f>
        <v>0</v>
      </c>
      <c r="Q19" s="68">
        <f t="shared" si="15"/>
        <v>0</v>
      </c>
      <c r="R19" s="74">
        <f t="shared" ref="R19" si="16">SUM(N19:Q19)</f>
        <v>0</v>
      </c>
      <c r="S19" s="68">
        <f t="shared" si="15"/>
        <v>45.822823255622602</v>
      </c>
    </row>
    <row r="20" spans="1:20" outlineLevel="1" x14ac:dyDescent="0.35">
      <c r="A20" s="78" t="s">
        <v>110</v>
      </c>
      <c r="B20" s="58"/>
      <c r="C20" s="58"/>
      <c r="D20" s="68"/>
      <c r="E20" s="68"/>
      <c r="F20" s="68"/>
      <c r="G20" s="68"/>
      <c r="H20" s="74"/>
      <c r="I20" s="68"/>
      <c r="J20" s="68"/>
      <c r="K20" s="68"/>
      <c r="L20" s="68"/>
      <c r="M20" s="74"/>
      <c r="N20" s="68"/>
      <c r="O20" s="68"/>
      <c r="P20" s="68"/>
      <c r="Q20" s="68"/>
      <c r="R20" s="75"/>
      <c r="S20" s="68"/>
    </row>
    <row r="21" spans="1:20" outlineLevel="1" x14ac:dyDescent="0.35">
      <c r="A21" s="78" t="s">
        <v>111</v>
      </c>
      <c r="B21" s="58"/>
      <c r="C21" s="58"/>
      <c r="D21" s="68"/>
      <c r="E21" s="68"/>
      <c r="F21" s="68"/>
      <c r="G21" s="68"/>
      <c r="H21" s="74"/>
      <c r="I21" s="68"/>
      <c r="J21" s="68"/>
      <c r="K21" s="68"/>
      <c r="L21" s="68"/>
      <c r="M21" s="74"/>
      <c r="N21" s="68"/>
      <c r="O21" s="68"/>
      <c r="P21" s="68"/>
      <c r="Q21" s="68"/>
      <c r="R21" s="75"/>
      <c r="S21" s="68"/>
    </row>
    <row r="22" spans="1:20" outlineLevel="1" x14ac:dyDescent="0.35">
      <c r="A22" s="78" t="s">
        <v>112</v>
      </c>
      <c r="B22" s="58"/>
      <c r="C22" s="58"/>
      <c r="D22" s="68"/>
      <c r="E22" s="68"/>
      <c r="F22" s="68"/>
      <c r="G22" s="68"/>
      <c r="H22" s="74"/>
      <c r="I22" s="68"/>
      <c r="J22" s="68"/>
      <c r="K22" s="68"/>
      <c r="L22" s="68"/>
      <c r="M22" s="74"/>
      <c r="N22" s="68"/>
      <c r="O22" s="68"/>
      <c r="P22" s="68"/>
      <c r="Q22" s="68"/>
      <c r="R22" s="75"/>
      <c r="S22" s="68"/>
    </row>
    <row r="23" spans="1:20" outlineLevel="1" x14ac:dyDescent="0.35">
      <c r="A23" s="78" t="s">
        <v>113</v>
      </c>
      <c r="B23" s="58"/>
      <c r="C23" s="58"/>
      <c r="D23" s="68"/>
      <c r="E23" s="68"/>
      <c r="F23" s="68"/>
      <c r="G23" s="68"/>
      <c r="H23" s="74"/>
      <c r="I23" s="68"/>
      <c r="J23" s="68"/>
      <c r="K23" s="68"/>
      <c r="L23" s="68"/>
      <c r="M23" s="74"/>
      <c r="N23" s="68"/>
      <c r="O23" s="68"/>
      <c r="P23" s="68"/>
      <c r="Q23" s="68"/>
      <c r="R23" s="75"/>
      <c r="S23" s="68">
        <v>45.822823255622602</v>
      </c>
    </row>
    <row r="24" spans="1:20" outlineLevel="1" x14ac:dyDescent="0.35">
      <c r="A24" s="78" t="s">
        <v>16</v>
      </c>
      <c r="B24" s="58"/>
      <c r="C24" s="58"/>
      <c r="D24" s="68"/>
      <c r="E24" s="68"/>
      <c r="F24" s="68"/>
      <c r="G24" s="68"/>
      <c r="H24" s="74"/>
      <c r="I24" s="68"/>
      <c r="J24" s="68"/>
      <c r="K24" s="68"/>
      <c r="L24" s="68"/>
      <c r="M24" s="74"/>
      <c r="N24" s="68"/>
      <c r="O24" s="68"/>
      <c r="P24" s="68"/>
      <c r="Q24" s="68"/>
      <c r="R24" s="75"/>
      <c r="S24" s="68"/>
    </row>
    <row r="25" spans="1:20" x14ac:dyDescent="0.35">
      <c r="A25" s="79" t="s">
        <v>67</v>
      </c>
      <c r="B25" s="58"/>
      <c r="C25" s="58"/>
      <c r="D25" s="68"/>
      <c r="E25" s="68"/>
      <c r="F25" s="68"/>
      <c r="G25" s="68"/>
      <c r="H25" s="74"/>
      <c r="I25" s="68"/>
      <c r="J25" s="68"/>
      <c r="K25" s="68"/>
      <c r="L25" s="68"/>
      <c r="M25" s="74"/>
      <c r="N25" s="68"/>
      <c r="O25" s="68"/>
      <c r="P25" s="68"/>
      <c r="Q25" s="68"/>
      <c r="R25" s="75"/>
      <c r="S25" s="68"/>
    </row>
    <row r="26" spans="1:20" s="107" customFormat="1" ht="15.5" x14ac:dyDescent="0.35">
      <c r="A26" s="61" t="s">
        <v>37</v>
      </c>
      <c r="B26" s="104"/>
      <c r="C26" s="104"/>
      <c r="D26" s="105">
        <f>SUM(D27:D29,D35)</f>
        <v>0</v>
      </c>
      <c r="E26" s="105">
        <f t="shared" ref="E26:G26" si="17">SUM(E27:E29,E35)</f>
        <v>0</v>
      </c>
      <c r="F26" s="105">
        <f t="shared" si="17"/>
        <v>0</v>
      </c>
      <c r="G26" s="105">
        <f t="shared" si="17"/>
        <v>0</v>
      </c>
      <c r="H26" s="106">
        <f>SUM(D26:G26)</f>
        <v>0</v>
      </c>
      <c r="I26" s="105">
        <f>SUM(I27:I29,I35)</f>
        <v>0</v>
      </c>
      <c r="J26" s="105">
        <f t="shared" ref="J26:L26" si="18">SUM(J27:J29,J35)</f>
        <v>0</v>
      </c>
      <c r="K26" s="105">
        <f t="shared" si="18"/>
        <v>0</v>
      </c>
      <c r="L26" s="105">
        <f t="shared" si="18"/>
        <v>0</v>
      </c>
      <c r="M26" s="74">
        <f t="shared" ref="M26" si="19">SUM(I26:L26)</f>
        <v>0</v>
      </c>
      <c r="N26" s="105">
        <f>SUM(N27:N29,N35)</f>
        <v>0</v>
      </c>
      <c r="O26" s="105">
        <f t="shared" ref="O26:Q26" si="20">SUM(O27:O29,O35)</f>
        <v>0</v>
      </c>
      <c r="P26" s="105">
        <f t="shared" si="20"/>
        <v>0</v>
      </c>
      <c r="Q26" s="105">
        <f t="shared" si="20"/>
        <v>0</v>
      </c>
      <c r="R26" s="106">
        <f>SUM(N26:Q26)</f>
        <v>0</v>
      </c>
      <c r="S26" s="105">
        <f>SUM(S27:S29,S35)</f>
        <v>-10.388024225977407</v>
      </c>
      <c r="T26" s="130"/>
    </row>
    <row r="27" spans="1:20" x14ac:dyDescent="0.35">
      <c r="A27" s="79" t="s">
        <v>12</v>
      </c>
      <c r="B27" s="58"/>
      <c r="C27" s="58"/>
      <c r="D27" s="68"/>
      <c r="E27" s="68"/>
      <c r="F27" s="68"/>
      <c r="G27" s="68"/>
      <c r="H27" s="74"/>
      <c r="I27" s="68"/>
      <c r="J27" s="68"/>
      <c r="K27" s="68"/>
      <c r="L27" s="68"/>
      <c r="M27" s="74"/>
      <c r="N27" s="68"/>
      <c r="O27" s="68"/>
      <c r="P27" s="68"/>
      <c r="Q27" s="68"/>
      <c r="R27" s="75"/>
      <c r="S27" s="68"/>
    </row>
    <row r="28" spans="1:20" x14ac:dyDescent="0.35">
      <c r="A28" s="79" t="s">
        <v>15</v>
      </c>
      <c r="B28" s="58"/>
      <c r="C28" s="58"/>
      <c r="D28" s="68"/>
      <c r="E28" s="68"/>
      <c r="F28" s="68"/>
      <c r="G28" s="68"/>
      <c r="H28" s="74"/>
      <c r="I28" s="68"/>
      <c r="J28" s="68"/>
      <c r="K28" s="68"/>
      <c r="L28" s="68"/>
      <c r="M28" s="74"/>
      <c r="N28" s="68"/>
      <c r="O28" s="68"/>
      <c r="P28" s="68"/>
      <c r="Q28" s="68"/>
      <c r="R28" s="75"/>
      <c r="S28" s="68"/>
    </row>
    <row r="29" spans="1:20" x14ac:dyDescent="0.35">
      <c r="A29" s="79" t="s">
        <v>68</v>
      </c>
      <c r="B29" s="58"/>
      <c r="C29" s="58"/>
      <c r="D29" s="68">
        <f>SUM(D30:D34)</f>
        <v>0</v>
      </c>
      <c r="E29" s="68">
        <f t="shared" ref="E29:G29" si="21">SUM(E30:E34)</f>
        <v>0</v>
      </c>
      <c r="F29" s="68">
        <f t="shared" si="21"/>
        <v>0</v>
      </c>
      <c r="G29" s="68">
        <f t="shared" si="21"/>
        <v>0</v>
      </c>
      <c r="H29" s="74">
        <f t="shared" ref="H29" si="22">SUM(D29:G29)</f>
        <v>0</v>
      </c>
      <c r="I29" s="68">
        <f>SUM(I30:I34)</f>
        <v>0</v>
      </c>
      <c r="J29" s="68">
        <f>SUM(J30:J34)</f>
        <v>0</v>
      </c>
      <c r="K29" s="68">
        <f t="shared" ref="K29:L29" si="23">SUM(K30:K34)</f>
        <v>0</v>
      </c>
      <c r="L29" s="68">
        <f t="shared" si="23"/>
        <v>0</v>
      </c>
      <c r="M29" s="74">
        <f t="shared" ref="M29" si="24">SUM(I29:L29)</f>
        <v>0</v>
      </c>
      <c r="N29" s="68">
        <f>SUM(N30:N34)</f>
        <v>0</v>
      </c>
      <c r="O29" s="68">
        <f>SUM(O30:O34)</f>
        <v>0</v>
      </c>
      <c r="P29" s="68">
        <f t="shared" ref="P29:Q29" si="25">SUM(P30:P34)</f>
        <v>0</v>
      </c>
      <c r="Q29" s="68">
        <f t="shared" si="25"/>
        <v>0</v>
      </c>
      <c r="R29" s="74">
        <f t="shared" ref="R29" si="26">SUM(N29:Q29)</f>
        <v>0</v>
      </c>
      <c r="S29" s="68">
        <f t="shared" ref="S29" si="27">SUM(S30:S34)</f>
        <v>-10.388024225977407</v>
      </c>
    </row>
    <row r="30" spans="1:20" outlineLevel="1" x14ac:dyDescent="0.35">
      <c r="A30" s="78" t="s">
        <v>110</v>
      </c>
      <c r="B30" s="58"/>
      <c r="C30" s="58"/>
      <c r="D30" s="68"/>
      <c r="E30" s="68"/>
      <c r="F30" s="68"/>
      <c r="G30" s="68"/>
      <c r="H30" s="74"/>
      <c r="I30" s="68"/>
      <c r="J30" s="68"/>
      <c r="K30" s="68"/>
      <c r="L30" s="68"/>
      <c r="M30" s="74"/>
      <c r="N30" s="68"/>
      <c r="O30" s="68"/>
      <c r="P30" s="68"/>
      <c r="Q30" s="68"/>
      <c r="R30" s="75"/>
      <c r="S30" s="68"/>
    </row>
    <row r="31" spans="1:20" outlineLevel="1" x14ac:dyDescent="0.35">
      <c r="A31" s="78" t="s">
        <v>111</v>
      </c>
      <c r="B31" s="58"/>
      <c r="C31" s="58"/>
      <c r="D31" s="68"/>
      <c r="E31" s="68"/>
      <c r="F31" s="68"/>
      <c r="G31" s="68"/>
      <c r="H31" s="74"/>
      <c r="I31" s="68"/>
      <c r="J31" s="68"/>
      <c r="K31" s="68"/>
      <c r="L31" s="68"/>
      <c r="M31" s="74"/>
      <c r="N31" s="68"/>
      <c r="O31" s="68"/>
      <c r="P31" s="68"/>
      <c r="Q31" s="68"/>
      <c r="R31" s="75"/>
      <c r="S31" s="68"/>
    </row>
    <row r="32" spans="1:20" outlineLevel="1" x14ac:dyDescent="0.35">
      <c r="A32" s="78" t="s">
        <v>112</v>
      </c>
      <c r="B32" s="58"/>
      <c r="C32" s="58"/>
      <c r="D32" s="68"/>
      <c r="E32" s="68"/>
      <c r="F32" s="68"/>
      <c r="G32" s="68"/>
      <c r="H32" s="74"/>
      <c r="I32" s="68"/>
      <c r="J32" s="68"/>
      <c r="K32" s="68"/>
      <c r="L32" s="68"/>
      <c r="M32" s="74"/>
      <c r="N32" s="68"/>
      <c r="O32" s="68"/>
      <c r="P32" s="68"/>
      <c r="Q32" s="68"/>
      <c r="R32" s="75"/>
      <c r="S32" s="68"/>
    </row>
    <row r="33" spans="1:19" outlineLevel="1" x14ac:dyDescent="0.35">
      <c r="A33" s="78" t="s">
        <v>113</v>
      </c>
      <c r="B33" s="58"/>
      <c r="C33" s="58"/>
      <c r="D33" s="68"/>
      <c r="E33" s="68"/>
      <c r="F33" s="68"/>
      <c r="G33" s="68"/>
      <c r="H33" s="74"/>
      <c r="I33" s="68"/>
      <c r="J33" s="68"/>
      <c r="K33" s="68"/>
      <c r="L33" s="68"/>
      <c r="M33" s="74"/>
      <c r="N33" s="68"/>
      <c r="O33" s="68"/>
      <c r="P33" s="68"/>
      <c r="Q33" s="68"/>
      <c r="R33" s="75"/>
      <c r="S33" s="68">
        <v>-10.388024225977407</v>
      </c>
    </row>
    <row r="34" spans="1:19" outlineLevel="1" x14ac:dyDescent="0.35">
      <c r="A34" s="78" t="s">
        <v>16</v>
      </c>
      <c r="B34" s="58"/>
      <c r="C34" s="58"/>
      <c r="D34" s="68"/>
      <c r="E34" s="68"/>
      <c r="F34" s="68"/>
      <c r="G34" s="68"/>
      <c r="H34" s="74"/>
      <c r="I34" s="68"/>
      <c r="J34" s="68"/>
      <c r="K34" s="68"/>
      <c r="L34" s="68"/>
      <c r="M34" s="74"/>
      <c r="N34" s="68"/>
      <c r="O34" s="68"/>
      <c r="P34" s="68"/>
      <c r="Q34" s="68"/>
      <c r="R34" s="75"/>
      <c r="S34" s="68"/>
    </row>
    <row r="35" spans="1:19" x14ac:dyDescent="0.35">
      <c r="A35" s="79" t="s">
        <v>67</v>
      </c>
      <c r="B35" s="58"/>
      <c r="C35" s="58"/>
      <c r="D35" s="68"/>
      <c r="E35" s="68"/>
      <c r="F35" s="68"/>
      <c r="G35" s="68"/>
      <c r="H35" s="74"/>
      <c r="I35" s="68"/>
      <c r="J35" s="68"/>
      <c r="K35" s="68"/>
      <c r="L35" s="68"/>
      <c r="M35" s="74"/>
      <c r="N35" s="68"/>
      <c r="O35" s="68"/>
      <c r="P35" s="68"/>
      <c r="Q35" s="68"/>
      <c r="R35" s="75"/>
      <c r="S35" s="68"/>
    </row>
    <row r="36" spans="1:19" ht="15.5" x14ac:dyDescent="0.35">
      <c r="A36" s="61" t="s">
        <v>169</v>
      </c>
      <c r="B36" s="58"/>
      <c r="C36" s="58"/>
      <c r="D36" s="68"/>
      <c r="E36" s="68"/>
      <c r="F36" s="68"/>
      <c r="G36" s="68"/>
      <c r="H36" s="106">
        <f>SUM(D36:G36)</f>
        <v>0</v>
      </c>
      <c r="I36" s="105">
        <f>SUM(I37:I39,I45)</f>
        <v>0</v>
      </c>
      <c r="J36" s="105">
        <f t="shared" ref="J36:L36" si="28">SUM(J37:J39,J45)</f>
        <v>0</v>
      </c>
      <c r="K36" s="105">
        <f t="shared" si="28"/>
        <v>0</v>
      </c>
      <c r="L36" s="105">
        <f t="shared" si="28"/>
        <v>0</v>
      </c>
      <c r="M36" s="74">
        <f t="shared" ref="M36" si="29">SUM(I36:L36)</f>
        <v>0</v>
      </c>
      <c r="N36" s="105">
        <f>SUM(N37:N39,N45)</f>
        <v>0</v>
      </c>
      <c r="O36" s="105">
        <f t="shared" ref="O36:Q36" si="30">SUM(O37:O39,O45)</f>
        <v>0</v>
      </c>
      <c r="P36" s="105">
        <f t="shared" si="30"/>
        <v>0</v>
      </c>
      <c r="Q36" s="105">
        <f t="shared" si="30"/>
        <v>0</v>
      </c>
      <c r="R36" s="106">
        <f>SUM(N36:Q36)</f>
        <v>0</v>
      </c>
      <c r="S36" s="105">
        <f>SUM(S37:S39,S45)</f>
        <v>19.3102627658395</v>
      </c>
    </row>
    <row r="37" spans="1:19" x14ac:dyDescent="0.35">
      <c r="A37" s="79" t="s">
        <v>12</v>
      </c>
      <c r="B37" s="58"/>
      <c r="C37" s="58"/>
      <c r="D37" s="68"/>
      <c r="E37" s="68"/>
      <c r="F37" s="68"/>
      <c r="G37" s="68"/>
      <c r="H37" s="74"/>
      <c r="I37" s="68"/>
      <c r="J37" s="68"/>
      <c r="K37" s="68"/>
      <c r="L37" s="68"/>
      <c r="M37" s="74"/>
      <c r="N37" s="68"/>
      <c r="O37" s="68"/>
      <c r="P37" s="68"/>
      <c r="Q37" s="68"/>
      <c r="R37" s="75"/>
      <c r="S37" s="68"/>
    </row>
    <row r="38" spans="1:19" x14ac:dyDescent="0.35">
      <c r="A38" s="79" t="s">
        <v>15</v>
      </c>
      <c r="B38" s="58"/>
      <c r="C38" s="58"/>
      <c r="D38" s="68"/>
      <c r="E38" s="68"/>
      <c r="F38" s="68"/>
      <c r="G38" s="68"/>
      <c r="H38" s="74"/>
      <c r="I38" s="68"/>
      <c r="J38" s="68"/>
      <c r="K38" s="68"/>
      <c r="L38" s="68"/>
      <c r="M38" s="74"/>
      <c r="N38" s="68"/>
      <c r="O38" s="68"/>
      <c r="P38" s="68"/>
      <c r="Q38" s="68"/>
      <c r="R38" s="75"/>
      <c r="S38" s="68"/>
    </row>
    <row r="39" spans="1:19" x14ac:dyDescent="0.35">
      <c r="A39" s="79" t="s">
        <v>68</v>
      </c>
      <c r="B39" s="58"/>
      <c r="C39" s="58"/>
      <c r="D39" s="68"/>
      <c r="E39" s="68"/>
      <c r="F39" s="68"/>
      <c r="G39" s="68"/>
      <c r="H39" s="74">
        <f t="shared" ref="H39" si="31">SUM(D39:G39)</f>
        <v>0</v>
      </c>
      <c r="I39" s="68">
        <f>SUM(I40:I44)</f>
        <v>0</v>
      </c>
      <c r="J39" s="68">
        <f>SUM(J40:J44)</f>
        <v>0</v>
      </c>
      <c r="K39" s="68">
        <f t="shared" ref="K39:L39" si="32">SUM(K40:K44)</f>
        <v>0</v>
      </c>
      <c r="L39" s="68">
        <f t="shared" si="32"/>
        <v>0</v>
      </c>
      <c r="M39" s="74">
        <f t="shared" ref="M39" si="33">SUM(I39:L39)</f>
        <v>0</v>
      </c>
      <c r="N39" s="68">
        <f>SUM(N40:N44)</f>
        <v>0</v>
      </c>
      <c r="O39" s="68">
        <f>SUM(O40:O44)</f>
        <v>0</v>
      </c>
      <c r="P39" s="68">
        <f t="shared" ref="P39:Q39" si="34">SUM(P40:P44)</f>
        <v>0</v>
      </c>
      <c r="Q39" s="68">
        <f t="shared" si="34"/>
        <v>0</v>
      </c>
      <c r="R39" s="74">
        <f t="shared" ref="R39" si="35">SUM(N39:Q39)</f>
        <v>0</v>
      </c>
      <c r="S39" s="68">
        <f t="shared" ref="S39" si="36">SUM(S40:S44)</f>
        <v>19.3102627658395</v>
      </c>
    </row>
    <row r="40" spans="1:19" outlineLevel="1" x14ac:dyDescent="0.35">
      <c r="A40" s="78" t="s">
        <v>110</v>
      </c>
      <c r="B40" s="58"/>
      <c r="C40" s="58"/>
      <c r="D40" s="68"/>
      <c r="E40" s="68"/>
      <c r="F40" s="68"/>
      <c r="G40" s="68"/>
      <c r="H40" s="74"/>
      <c r="I40" s="68"/>
      <c r="J40" s="68"/>
      <c r="K40" s="68"/>
      <c r="L40" s="68"/>
      <c r="M40" s="74"/>
      <c r="N40" s="68"/>
      <c r="O40" s="68"/>
      <c r="P40" s="68"/>
      <c r="Q40" s="68"/>
      <c r="R40" s="75"/>
      <c r="S40" s="68"/>
    </row>
    <row r="41" spans="1:19" outlineLevel="1" x14ac:dyDescent="0.35">
      <c r="A41" s="78" t="s">
        <v>111</v>
      </c>
      <c r="B41" s="58"/>
      <c r="C41" s="58"/>
      <c r="D41" s="68"/>
      <c r="E41" s="68"/>
      <c r="F41" s="68"/>
      <c r="G41" s="68"/>
      <c r="H41" s="74"/>
      <c r="I41" s="68"/>
      <c r="J41" s="68"/>
      <c r="K41" s="68"/>
      <c r="L41" s="68"/>
      <c r="M41" s="74"/>
      <c r="N41" s="68"/>
      <c r="O41" s="68"/>
      <c r="P41" s="68"/>
      <c r="Q41" s="68"/>
      <c r="R41" s="75"/>
      <c r="S41" s="68"/>
    </row>
    <row r="42" spans="1:19" outlineLevel="1" x14ac:dyDescent="0.35">
      <c r="A42" s="78" t="s">
        <v>112</v>
      </c>
      <c r="B42" s="58"/>
      <c r="C42" s="58"/>
      <c r="D42" s="68"/>
      <c r="E42" s="68"/>
      <c r="F42" s="68"/>
      <c r="G42" s="68"/>
      <c r="H42" s="74"/>
      <c r="I42" s="68"/>
      <c r="J42" s="68"/>
      <c r="K42" s="68"/>
      <c r="L42" s="68"/>
      <c r="M42" s="74"/>
      <c r="N42" s="68"/>
      <c r="O42" s="68"/>
      <c r="P42" s="68"/>
      <c r="Q42" s="68"/>
      <c r="R42" s="75"/>
      <c r="S42" s="68"/>
    </row>
    <row r="43" spans="1:19" outlineLevel="1" x14ac:dyDescent="0.35">
      <c r="A43" s="78" t="s">
        <v>113</v>
      </c>
      <c r="B43" s="58"/>
      <c r="C43" s="58"/>
      <c r="D43" s="68"/>
      <c r="E43" s="68"/>
      <c r="F43" s="68"/>
      <c r="G43" s="68"/>
      <c r="H43" s="74"/>
      <c r="I43" s="68"/>
      <c r="J43" s="68"/>
      <c r="K43" s="68"/>
      <c r="L43" s="68"/>
      <c r="M43" s="74"/>
      <c r="N43" s="68"/>
      <c r="O43" s="68"/>
      <c r="P43" s="68"/>
      <c r="Q43" s="68"/>
      <c r="R43" s="75"/>
      <c r="S43" s="68">
        <f>S33-S53</f>
        <v>19.3102627658395</v>
      </c>
    </row>
    <row r="44" spans="1:19" outlineLevel="1" x14ac:dyDescent="0.35">
      <c r="A44" s="78" t="s">
        <v>16</v>
      </c>
      <c r="B44" s="58"/>
      <c r="C44" s="58"/>
      <c r="D44" s="68"/>
      <c r="E44" s="68"/>
      <c r="F44" s="68"/>
      <c r="G44" s="68"/>
      <c r="H44" s="74"/>
      <c r="I44" s="68"/>
      <c r="J44" s="68"/>
      <c r="K44" s="68"/>
      <c r="L44" s="68"/>
      <c r="M44" s="74"/>
      <c r="N44" s="68"/>
      <c r="O44" s="68"/>
      <c r="P44" s="68"/>
      <c r="Q44" s="68"/>
      <c r="R44" s="75"/>
      <c r="S44" s="68"/>
    </row>
    <row r="45" spans="1:19" x14ac:dyDescent="0.35">
      <c r="A45" s="79" t="s">
        <v>67</v>
      </c>
      <c r="B45" s="58"/>
      <c r="C45" s="58"/>
      <c r="D45" s="68"/>
      <c r="E45" s="68"/>
      <c r="F45" s="68"/>
      <c r="G45" s="68"/>
      <c r="H45" s="74"/>
      <c r="I45" s="68"/>
      <c r="J45" s="68"/>
      <c r="K45" s="68"/>
      <c r="L45" s="68"/>
      <c r="M45" s="74"/>
      <c r="N45" s="68"/>
      <c r="O45" s="68"/>
      <c r="P45" s="68"/>
      <c r="Q45" s="68"/>
      <c r="R45" s="75"/>
      <c r="S45" s="68"/>
    </row>
    <row r="46" spans="1:19" s="107" customFormat="1" ht="15.5" x14ac:dyDescent="0.35">
      <c r="A46" s="61" t="s">
        <v>118</v>
      </c>
      <c r="B46" s="104"/>
      <c r="C46" s="104"/>
      <c r="D46" s="105">
        <f>SUM(D47:D49,D55)</f>
        <v>0</v>
      </c>
      <c r="E46" s="105">
        <f t="shared" ref="E46:G46" si="37">SUM(E47:E49,E55)</f>
        <v>0</v>
      </c>
      <c r="F46" s="105">
        <f t="shared" si="37"/>
        <v>0</v>
      </c>
      <c r="G46" s="105">
        <f t="shared" si="37"/>
        <v>0</v>
      </c>
      <c r="H46" s="106">
        <f>SUM(D46:G46)</f>
        <v>0</v>
      </c>
      <c r="I46" s="105">
        <f>SUM(I47:I49,I55)</f>
        <v>0</v>
      </c>
      <c r="J46" s="105">
        <f t="shared" ref="J46:L46" si="38">SUM(J47:J49,J55)</f>
        <v>0</v>
      </c>
      <c r="K46" s="105">
        <f t="shared" si="38"/>
        <v>0</v>
      </c>
      <c r="L46" s="105">
        <f t="shared" si="38"/>
        <v>0</v>
      </c>
      <c r="M46" s="74">
        <f t="shared" ref="M46" si="39">SUM(I46:L46)</f>
        <v>0</v>
      </c>
      <c r="N46" s="105">
        <f>SUM(N47:N49,N55)</f>
        <v>0</v>
      </c>
      <c r="O46" s="105">
        <f t="shared" ref="O46:Q46" si="40">SUM(O47:O49,O55)</f>
        <v>0</v>
      </c>
      <c r="P46" s="105">
        <f t="shared" si="40"/>
        <v>0</v>
      </c>
      <c r="Q46" s="105">
        <f t="shared" si="40"/>
        <v>0</v>
      </c>
      <c r="R46" s="106">
        <f>SUM(N46:Q46)</f>
        <v>0</v>
      </c>
      <c r="S46" s="105">
        <f>SUM(S47:S49,S55)</f>
        <v>-29.698286991816907</v>
      </c>
    </row>
    <row r="47" spans="1:19" x14ac:dyDescent="0.35">
      <c r="A47" s="79" t="s">
        <v>12</v>
      </c>
      <c r="B47" s="58"/>
      <c r="C47" s="58"/>
      <c r="D47" s="68"/>
      <c r="E47" s="68"/>
      <c r="F47" s="68"/>
      <c r="G47" s="68"/>
      <c r="H47" s="74"/>
      <c r="I47" s="68"/>
      <c r="J47" s="68"/>
      <c r="K47" s="68"/>
      <c r="L47" s="68"/>
      <c r="M47" s="74"/>
      <c r="N47" s="68"/>
      <c r="O47" s="68"/>
      <c r="P47" s="68"/>
      <c r="Q47" s="68"/>
      <c r="R47" s="75"/>
      <c r="S47" s="68"/>
    </row>
    <row r="48" spans="1:19" x14ac:dyDescent="0.35">
      <c r="A48" s="79" t="s">
        <v>15</v>
      </c>
      <c r="B48" s="58"/>
      <c r="C48" s="58"/>
      <c r="D48" s="68"/>
      <c r="E48" s="68"/>
      <c r="F48" s="68"/>
      <c r="G48" s="68"/>
      <c r="H48" s="74"/>
      <c r="I48" s="68"/>
      <c r="J48" s="68"/>
      <c r="K48" s="68"/>
      <c r="L48" s="68"/>
      <c r="M48" s="74"/>
      <c r="N48" s="68"/>
      <c r="O48" s="68"/>
      <c r="P48" s="68"/>
      <c r="Q48" s="68"/>
      <c r="R48" s="75"/>
      <c r="S48" s="68"/>
    </row>
    <row r="49" spans="1:19" x14ac:dyDescent="0.35">
      <c r="A49" s="79" t="s">
        <v>68</v>
      </c>
      <c r="B49" s="58"/>
      <c r="C49" s="58"/>
      <c r="D49" s="68">
        <f>SUM(D50:D54)</f>
        <v>0</v>
      </c>
      <c r="E49" s="68">
        <f t="shared" ref="E49:G49" si="41">SUM(E50:E54)</f>
        <v>0</v>
      </c>
      <c r="F49" s="68">
        <f t="shared" si="41"/>
        <v>0</v>
      </c>
      <c r="G49" s="68">
        <f t="shared" si="41"/>
        <v>0</v>
      </c>
      <c r="H49" s="74">
        <f t="shared" ref="H49" si="42">SUM(D49:G49)</f>
        <v>0</v>
      </c>
      <c r="I49" s="68">
        <f>SUM(I50:I54)</f>
        <v>0</v>
      </c>
      <c r="J49" s="68">
        <f>SUM(J50:J54)</f>
        <v>0</v>
      </c>
      <c r="K49" s="68">
        <f t="shared" ref="K49:L49" si="43">SUM(K50:K54)</f>
        <v>0</v>
      </c>
      <c r="L49" s="68">
        <f t="shared" si="43"/>
        <v>0</v>
      </c>
      <c r="M49" s="74">
        <f t="shared" ref="M49" si="44">SUM(I49:L49)</f>
        <v>0</v>
      </c>
      <c r="N49" s="68">
        <f>SUM(N50:N54)</f>
        <v>0</v>
      </c>
      <c r="O49" s="68">
        <f>SUM(O50:O54)</f>
        <v>0</v>
      </c>
      <c r="P49" s="68">
        <f t="shared" ref="P49:Q49" si="45">SUM(P50:P54)</f>
        <v>0</v>
      </c>
      <c r="Q49" s="68">
        <f t="shared" si="45"/>
        <v>0</v>
      </c>
      <c r="R49" s="74">
        <f t="shared" ref="R49" si="46">SUM(N49:Q49)</f>
        <v>0</v>
      </c>
      <c r="S49" s="68">
        <f t="shared" ref="S49" si="47">SUM(S50:S54)</f>
        <v>-29.698286991816907</v>
      </c>
    </row>
    <row r="50" spans="1:19" outlineLevel="1" x14ac:dyDescent="0.35">
      <c r="A50" s="78" t="s">
        <v>110</v>
      </c>
      <c r="B50" s="58"/>
      <c r="C50" s="58"/>
      <c r="D50" s="68"/>
      <c r="E50" s="68"/>
      <c r="F50" s="68"/>
      <c r="G50" s="68"/>
      <c r="H50" s="74"/>
      <c r="I50" s="68"/>
      <c r="J50" s="68"/>
      <c r="K50" s="68"/>
      <c r="L50" s="68"/>
      <c r="M50" s="74"/>
      <c r="N50" s="68"/>
      <c r="O50" s="68"/>
      <c r="P50" s="68"/>
      <c r="Q50" s="68"/>
      <c r="R50" s="75"/>
      <c r="S50" s="68"/>
    </row>
    <row r="51" spans="1:19" outlineLevel="1" x14ac:dyDescent="0.35">
      <c r="A51" s="78" t="s">
        <v>111</v>
      </c>
      <c r="B51" s="58"/>
      <c r="C51" s="58"/>
      <c r="D51" s="68"/>
      <c r="E51" s="68"/>
      <c r="F51" s="68"/>
      <c r="G51" s="68"/>
      <c r="H51" s="74"/>
      <c r="I51" s="68"/>
      <c r="J51" s="68"/>
      <c r="K51" s="68"/>
      <c r="L51" s="68"/>
      <c r="M51" s="74"/>
      <c r="N51" s="68"/>
      <c r="O51" s="68"/>
      <c r="P51" s="68"/>
      <c r="Q51" s="68"/>
      <c r="R51" s="75"/>
      <c r="S51" s="68"/>
    </row>
    <row r="52" spans="1:19" outlineLevel="1" x14ac:dyDescent="0.35">
      <c r="A52" s="78" t="s">
        <v>112</v>
      </c>
      <c r="B52" s="58"/>
      <c r="C52" s="58"/>
      <c r="D52" s="68"/>
      <c r="E52" s="68"/>
      <c r="F52" s="68"/>
      <c r="G52" s="68"/>
      <c r="H52" s="74"/>
      <c r="I52" s="68"/>
      <c r="J52" s="68"/>
      <c r="K52" s="68"/>
      <c r="L52" s="68"/>
      <c r="M52" s="74"/>
      <c r="N52" s="68"/>
      <c r="O52" s="68"/>
      <c r="P52" s="68"/>
      <c r="Q52" s="68"/>
      <c r="R52" s="75"/>
      <c r="S52" s="68"/>
    </row>
    <row r="53" spans="1:19" outlineLevel="1" x14ac:dyDescent="0.35">
      <c r="A53" s="78" t="s">
        <v>113</v>
      </c>
      <c r="B53" s="58"/>
      <c r="C53" s="58"/>
      <c r="D53" s="68"/>
      <c r="E53" s="68"/>
      <c r="F53" s="68"/>
      <c r="G53" s="68"/>
      <c r="H53" s="74"/>
      <c r="I53" s="68"/>
      <c r="J53" s="68"/>
      <c r="K53" s="68"/>
      <c r="L53" s="68"/>
      <c r="M53" s="74"/>
      <c r="N53" s="68"/>
      <c r="O53" s="68"/>
      <c r="P53" s="68"/>
      <c r="Q53" s="68"/>
      <c r="R53" s="75"/>
      <c r="S53" s="68">
        <v>-29.698286991816907</v>
      </c>
    </row>
    <row r="54" spans="1:19" outlineLevel="1" x14ac:dyDescent="0.35">
      <c r="A54" s="78" t="s">
        <v>16</v>
      </c>
      <c r="B54" s="58"/>
      <c r="C54" s="58"/>
      <c r="D54" s="68"/>
      <c r="E54" s="68"/>
      <c r="F54" s="68"/>
      <c r="G54" s="68"/>
      <c r="H54" s="74"/>
      <c r="I54" s="68"/>
      <c r="J54" s="68"/>
      <c r="K54" s="68"/>
      <c r="L54" s="68"/>
      <c r="M54" s="74"/>
      <c r="N54" s="68"/>
      <c r="O54" s="68"/>
      <c r="P54" s="68"/>
      <c r="Q54" s="68"/>
      <c r="R54" s="75"/>
      <c r="S54" s="68"/>
    </row>
    <row r="55" spans="1:19" x14ac:dyDescent="0.35">
      <c r="A55" s="79" t="s">
        <v>67</v>
      </c>
      <c r="B55" s="58"/>
      <c r="C55" s="58"/>
      <c r="D55" s="68"/>
      <c r="E55" s="68"/>
      <c r="F55" s="68"/>
      <c r="G55" s="68"/>
      <c r="H55" s="74"/>
      <c r="I55" s="68"/>
      <c r="J55" s="68"/>
      <c r="K55" s="68"/>
      <c r="L55" s="68"/>
      <c r="M55" s="74"/>
      <c r="N55" s="68"/>
      <c r="O55" s="68"/>
      <c r="P55" s="68"/>
      <c r="Q55" s="68"/>
      <c r="R55" s="75"/>
      <c r="S55" s="68"/>
    </row>
  </sheetData>
  <hyperlinks>
    <hyperlink ref="B1" location="Index!A1" display="Index" xr:uid="{0158366E-A2F1-491A-9F13-D707105B0D33}"/>
  </hyperlinks>
  <pageMargins left="0.7" right="0.7" top="0.75" bottom="0.75" header="0.3" footer="0.3"/>
  <pageSetup paperSize="9" orientation="portrait" r:id="rId1"/>
  <headerFooter>
    <oddFooter>&amp;L_x000D_&amp;1#&amp;"Calibri"&amp;10&amp;K000000 Tata Communications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54C49FBC2BC245B3553B3388F5B4E9" ma:contentTypeVersion="17" ma:contentTypeDescription="Create a new document." ma:contentTypeScope="" ma:versionID="76bd1d03439342976fd3c5e0a1f45a1d">
  <xsd:schema xmlns:xsd="http://www.w3.org/2001/XMLSchema" xmlns:xs="http://www.w3.org/2001/XMLSchema" xmlns:p="http://schemas.microsoft.com/office/2006/metadata/properties" xmlns:ns2="28217d67-19f1-4932-8cc5-c638a71dc9f0" xmlns:ns3="eeae410b-599d-42cc-ae30-dd81f8802e8f" xmlns:ns4="21b60b26-4222-49ce-985e-8f8d2a4eaee2" targetNamespace="http://schemas.microsoft.com/office/2006/metadata/properties" ma:root="true" ma:fieldsID="da80b92ea31489501aabc2812076a2e3" ns2:_="" ns3:_="" ns4:_="">
    <xsd:import namespace="28217d67-19f1-4932-8cc5-c638a71dc9f0"/>
    <xsd:import namespace="eeae410b-599d-42cc-ae30-dd81f8802e8f"/>
    <xsd:import namespace="21b60b26-4222-49ce-985e-8f8d2a4eae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17d67-19f1-4932-8cc5-c638a71dc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a9559ed-b726-410c-9ed3-fab4be7764e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ae410b-599d-42cc-ae30-dd81f8802e8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60b26-4222-49ce-985e-8f8d2a4eae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0bff860-071e-4aa1-a172-07f59b704a2e}" ma:internalName="TaxCatchAll" ma:showField="CatchAllData" ma:web="eeae410b-599d-42cc-ae30-dd81f8802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217d67-19f1-4932-8cc5-c638a71dc9f0">
      <Terms xmlns="http://schemas.microsoft.com/office/infopath/2007/PartnerControls"/>
    </lcf76f155ced4ddcb4097134ff3c332f>
    <TaxCatchAll xmlns="21b60b26-4222-49ce-985e-8f8d2a4eaee2" xsi:nil="true"/>
    <SharedWithUsers xmlns="eeae410b-599d-42cc-ae30-dd81f8802e8f">
      <UserInfo>
        <DisplayName>Chirag Jain</DisplayName>
        <AccountId>177</AccountId>
        <AccountType/>
      </UserInfo>
      <UserInfo>
        <DisplayName>Sujit Magia</DisplayName>
        <AccountId>31</AccountId>
        <AccountType/>
      </UserInfo>
      <UserInfo>
        <DisplayName>Prasad Salvi</DisplayName>
        <AccountId>13</AccountId>
        <AccountType/>
      </UserInfo>
      <UserInfo>
        <DisplayName>Tabish Ansari</DisplayName>
        <AccountId>12</AccountId>
        <AccountType/>
      </UserInfo>
    </SharedWithUsers>
  </documentManagement>
</p:properties>
</file>

<file path=customXml/itemProps1.xml><?xml version="1.0" encoding="utf-8"?>
<ds:datastoreItem xmlns:ds="http://schemas.openxmlformats.org/officeDocument/2006/customXml" ds:itemID="{FDE3C623-C27D-452C-99A8-3242900B9597}">
  <ds:schemaRefs>
    <ds:schemaRef ds:uri="http://schemas.microsoft.com/sharepoint/v3/contenttype/forms"/>
  </ds:schemaRefs>
</ds:datastoreItem>
</file>

<file path=customXml/itemProps2.xml><?xml version="1.0" encoding="utf-8"?>
<ds:datastoreItem xmlns:ds="http://schemas.openxmlformats.org/officeDocument/2006/customXml" ds:itemID="{AAC48C9A-5D4D-4A2E-8B5E-C4C47B745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17d67-19f1-4932-8cc5-c638a71dc9f0"/>
    <ds:schemaRef ds:uri="eeae410b-599d-42cc-ae30-dd81f8802e8f"/>
    <ds:schemaRef ds:uri="21b60b26-4222-49ce-985e-8f8d2a4e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ED0022-CDC3-4BC7-877B-01210DB5DA6E}">
  <ds:schemaRefs>
    <ds:schemaRef ds:uri="http://schemas.microsoft.com/office/2006/metadata/properties"/>
    <ds:schemaRef ds:uri="http://www.w3.org/XML/1998/namespace"/>
    <ds:schemaRef ds:uri="http://purl.org/dc/dcmitype/"/>
    <ds:schemaRef ds:uri="eeae410b-599d-42cc-ae30-dd81f8802e8f"/>
    <ds:schemaRef ds:uri="28217d67-19f1-4932-8cc5-c638a71dc9f0"/>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21b60b26-4222-49ce-985e-8f8d2a4eaee2"/>
  </ds:schemaRefs>
</ds:datastoreItem>
</file>

<file path=docMetadata/LabelInfo.xml><?xml version="1.0" encoding="utf-8"?>
<clbl:labelList xmlns:clbl="http://schemas.microsoft.com/office/2020/mipLabelMetadata">
  <clbl:label id="{5cbf6393-50e2-4904-bc3e-1804619f2b03}" enabled="1" method="Privileged" siteId="{20210462-2c5e-4ec8-b3e2-0be950f292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Key Metrics</vt:lpstr>
      <vt:lpstr>Consolidated PL (Reported)</vt:lpstr>
      <vt:lpstr>Consolidated PL (Underlying)</vt:lpstr>
      <vt:lpstr>Consolidated BS</vt:lpstr>
      <vt:lpstr>Key Trends (Reported)</vt:lpstr>
      <vt:lpstr>Key Trends (Underlying)</vt:lpstr>
      <vt:lpstr>Other KPIs</vt:lpstr>
      <vt:lpstr>Shareholding Pattern</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Chirag Jain</cp:lastModifiedBy>
  <cp:revision/>
  <dcterms:created xsi:type="dcterms:W3CDTF">2022-07-20T08:10:12Z</dcterms:created>
  <dcterms:modified xsi:type="dcterms:W3CDTF">2024-04-17T10:04:57Z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0x0101003E54C49FBC2BC245B3553B3388F5B4E9</vt:lpwstr>
  </property>
  <property fmtid="{D5CDD505-2E9C-101B-9397-08002B2CF9AE}" pid="3" name="MediaServiceImageTags">
    <vt:lpwstr/>
  </property>
</Properties>
</file>