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66925"/>
  <mc:AlternateContent xmlns:mc="http://schemas.openxmlformats.org/markup-compatibility/2006">
    <mc:Choice Requires="x15">
      <x15ac:absPath xmlns:x15ac="http://schemas.microsoft.com/office/spreadsheetml/2010/11/ac" url="https://tatacommunications.sharepoint.com/sites/FPA_Team/Shared Documents/Board Deck/FY25_Q4/Investor Fact Sheet/"/>
    </mc:Choice>
  </mc:AlternateContent>
  <xr:revisionPtr revIDLastSave="705" documentId="14_{0F3D6202-49CA-4C87-9916-07973F36A8F4}" xr6:coauthVersionLast="47" xr6:coauthVersionMax="47" xr10:uidLastSave="{B2043F79-85D7-470F-87FD-BB9254B455B8}"/>
  <bookViews>
    <workbookView xWindow="-110" yWindow="-110" windowWidth="19420" windowHeight="10300" xr2:uid="{9A0BCFCE-7405-43D7-A8D1-352F6ED4834A}"/>
  </bookViews>
  <sheets>
    <sheet name="Index" sheetId="1" r:id="rId1"/>
    <sheet name="Key Metrics" sheetId="2" r:id="rId2"/>
    <sheet name="Consolidated PL" sheetId="3" r:id="rId3"/>
    <sheet name="Consolidated PL (Underlying)" sheetId="15" state="hidden" r:id="rId4"/>
    <sheet name="Consolidated BS" sheetId="7" r:id="rId5"/>
    <sheet name="Key Trends" sheetId="8" r:id="rId6"/>
    <sheet name="Key Trends (Underlying)" sheetId="14" state="hidden" r:id="rId7"/>
    <sheet name="Other KPIs" sheetId="9" r:id="rId8"/>
    <sheet name="M&amp;A" sheetId="13" state="veryHidden" r:id="rId9"/>
    <sheet name="Shareholding Pattern" sheetId="10" r:id="rId10"/>
    <sheet name="Exchange Rate" sheetId="17" r:id="rId11"/>
    <sheet name="Glossary" sheetId="16" r:id="rId12"/>
  </sheet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9" i="3" l="1"/>
  <c r="N49" i="3"/>
  <c r="O49" i="3"/>
  <c r="R48" i="3" l="1"/>
  <c r="R47" i="3" l="1"/>
  <c r="R49" i="3" s="1"/>
  <c r="M24" i="9" l="1"/>
  <c r="M26" i="9" s="1"/>
  <c r="M25" i="9"/>
  <c r="N26" i="9"/>
  <c r="O26" i="9"/>
  <c r="Q26" i="9"/>
  <c r="R25" i="9"/>
  <c r="R24" i="9" l="1"/>
  <c r="R26" i="9" s="1"/>
  <c r="Q24" i="2"/>
  <c r="R19" i="2" l="1"/>
  <c r="P49" i="3" l="1"/>
  <c r="H10" i="3" l="1"/>
  <c r="H18" i="3"/>
  <c r="M18" i="3"/>
  <c r="R10" i="3" l="1"/>
  <c r="R18" i="3" l="1"/>
  <c r="R40" i="3" l="1"/>
  <c r="M10" i="3" l="1"/>
  <c r="I22" i="7" l="1"/>
  <c r="I13" i="7"/>
  <c r="I14" i="7" l="1"/>
  <c r="I20" i="7"/>
  <c r="B22" i="7" l="1"/>
  <c r="B13" i="7"/>
  <c r="B14" i="7" s="1"/>
  <c r="B20" i="7" l="1"/>
  <c r="R24" i="2"/>
  <c r="R8" i="3"/>
  <c r="Q35" i="3"/>
  <c r="Q32" i="3"/>
  <c r="Q17" i="3"/>
  <c r="Q14" i="3" s="1"/>
  <c r="R13" i="3"/>
  <c r="R12" i="3"/>
  <c r="R11" i="3"/>
  <c r="Q9" i="3"/>
  <c r="Q6" i="3" s="1"/>
  <c r="R7" i="3"/>
  <c r="R9" i="3" l="1"/>
  <c r="R6" i="3" s="1"/>
  <c r="R8" i="2" s="1"/>
  <c r="Q36" i="3"/>
  <c r="Q37" i="3"/>
  <c r="Q25" i="3"/>
  <c r="Q31" i="3"/>
  <c r="Q33" i="3" l="1"/>
  <c r="Q22" i="3"/>
  <c r="Q39" i="3" l="1"/>
  <c r="Q43" i="3" s="1"/>
  <c r="Q30" i="3"/>
  <c r="M19" i="9" l="1"/>
  <c r="R16" i="9" l="1"/>
  <c r="R17" i="9"/>
  <c r="R24" i="8" l="1"/>
  <c r="R11" i="8" l="1"/>
  <c r="R21" i="8"/>
  <c r="R20" i="8"/>
  <c r="Q54" i="8"/>
  <c r="Q47" i="8"/>
  <c r="R23" i="8"/>
  <c r="R15" i="8"/>
  <c r="R22" i="8"/>
  <c r="R13" i="8"/>
  <c r="R9" i="8"/>
  <c r="R9" i="2" s="1"/>
  <c r="Q45" i="8"/>
  <c r="Q52" i="8"/>
  <c r="Q14" i="8"/>
  <c r="Q12" i="8" s="1"/>
  <c r="R17" i="8" l="1"/>
  <c r="Q43" i="8"/>
  <c r="Q50" i="8"/>
  <c r="R7" i="8"/>
  <c r="Q53" i="8" l="1"/>
  <c r="Q46" i="8"/>
  <c r="Q8" i="8"/>
  <c r="Q6" i="8" s="1"/>
  <c r="R10" i="8"/>
  <c r="R10" i="2" s="1"/>
  <c r="R16" i="8"/>
  <c r="R14" i="8" s="1"/>
  <c r="R7" i="9" l="1"/>
  <c r="R11" i="9" l="1"/>
  <c r="R9" i="9"/>
  <c r="R12" i="9"/>
  <c r="Q6" i="9" l="1"/>
  <c r="R10" i="9" l="1"/>
  <c r="R8" i="9"/>
  <c r="C29" i="10" l="1"/>
  <c r="C23" i="10"/>
  <c r="C31" i="10" s="1"/>
  <c r="D13" i="10"/>
  <c r="Q19" i="2" l="1"/>
  <c r="Q17" i="2"/>
  <c r="Q16" i="2"/>
  <c r="Q15" i="2"/>
  <c r="Q11" i="2"/>
  <c r="Q10" i="2"/>
  <c r="Q9" i="2"/>
  <c r="Q8" i="2"/>
  <c r="Q7" i="2"/>
  <c r="P26" i="9"/>
  <c r="P10" i="2" l="1"/>
  <c r="P9" i="2"/>
  <c r="H22" i="7" l="1"/>
  <c r="H20" i="7"/>
  <c r="H13" i="7"/>
  <c r="H14" i="7" s="1"/>
  <c r="H24" i="7" l="1"/>
  <c r="P19" i="2" l="1"/>
  <c r="P17" i="3" l="1"/>
  <c r="P25" i="3"/>
  <c r="P9" i="3"/>
  <c r="P36" i="3"/>
  <c r="P37" i="3"/>
  <c r="P35" i="3"/>
  <c r="P33" i="3" l="1"/>
  <c r="P31" i="3"/>
  <c r="P6" i="3" l="1"/>
  <c r="P6" i="9"/>
  <c r="P14" i="3"/>
  <c r="P17" i="2" l="1"/>
  <c r="P8" i="2"/>
  <c r="P32" i="3"/>
  <c r="P22" i="3"/>
  <c r="P30" i="3" l="1"/>
  <c r="P15" i="2" s="1"/>
  <c r="P39" i="3"/>
  <c r="P43" i="3" l="1"/>
  <c r="P16" i="2"/>
  <c r="P14" i="8"/>
  <c r="P12" i="8" s="1"/>
  <c r="P8" i="8"/>
  <c r="Q44" i="8" s="1"/>
  <c r="P6" i="8" l="1"/>
  <c r="P25" i="2"/>
  <c r="Q42" i="8" l="1"/>
  <c r="P11" i="2"/>
  <c r="P7" i="2"/>
  <c r="R45" i="3" l="1"/>
  <c r="R17" i="2" s="1"/>
  <c r="R42" i="3"/>
  <c r="R41" i="3" l="1"/>
  <c r="R44" i="3"/>
  <c r="G13" i="7" l="1"/>
  <c r="G14" i="7" s="1"/>
  <c r="G22" i="7"/>
  <c r="G20" i="7" l="1"/>
  <c r="G24" i="7"/>
  <c r="O25" i="2"/>
  <c r="O19" i="2"/>
  <c r="M11" i="9" l="1"/>
  <c r="M24" i="2" l="1"/>
  <c r="P54" i="8" l="1"/>
  <c r="P52" i="8"/>
  <c r="P50" i="8" l="1"/>
  <c r="M22" i="8"/>
  <c r="M20" i="8"/>
  <c r="M21" i="8"/>
  <c r="M23" i="8"/>
  <c r="M40" i="3"/>
  <c r="M24" i="8"/>
  <c r="P53" i="8" l="1"/>
  <c r="K14" i="8"/>
  <c r="I14" i="8"/>
  <c r="J14" i="8"/>
  <c r="L14" i="8"/>
  <c r="M10" i="8" l="1"/>
  <c r="R53" i="8" s="1"/>
  <c r="N25" i="2" l="1"/>
  <c r="F13" i="7" l="1"/>
  <c r="F14" i="7" s="1"/>
  <c r="F20" i="7"/>
  <c r="F22" i="7"/>
  <c r="F24" i="7" l="1"/>
  <c r="M12" i="9"/>
  <c r="I6" i="9"/>
  <c r="N19" i="2" l="1"/>
  <c r="M19" i="2" l="1"/>
  <c r="W27" i="14" l="1"/>
  <c r="W31" i="14"/>
  <c r="W28" i="14"/>
  <c r="W32" i="14"/>
  <c r="L26" i="9" l="1"/>
  <c r="M21" i="2" l="1"/>
  <c r="M18" i="2"/>
  <c r="M48" i="3" l="1"/>
  <c r="E22" i="7" l="1"/>
  <c r="E13" i="7"/>
  <c r="E14" i="7" s="1"/>
  <c r="W38" i="15"/>
  <c r="E24" i="7" l="1"/>
  <c r="V50" i="14"/>
  <c r="M28" i="3"/>
  <c r="M20" i="3" l="1"/>
  <c r="M12" i="3"/>
  <c r="M36" i="3" s="1"/>
  <c r="L43" i="8"/>
  <c r="L47" i="8" l="1"/>
  <c r="L45" i="8"/>
  <c r="L46" i="8" l="1"/>
  <c r="L25" i="2" l="1"/>
  <c r="M25" i="2" s="1"/>
  <c r="M17" i="9"/>
  <c r="M16" i="9"/>
  <c r="M21" i="9" l="1"/>
  <c r="M7" i="9" l="1"/>
  <c r="M9" i="9"/>
  <c r="M10" i="9" l="1"/>
  <c r="M8" i="9" l="1"/>
  <c r="L6" i="9" l="1"/>
  <c r="W24" i="14"/>
  <c r="W23" i="14"/>
  <c r="W22" i="14"/>
  <c r="W13" i="14"/>
  <c r="V46" i="14"/>
  <c r="W21" i="14"/>
  <c r="W20" i="14"/>
  <c r="W17" i="14"/>
  <c r="W16" i="14"/>
  <c r="V14" i="14"/>
  <c r="V12" i="14" s="1"/>
  <c r="V54" i="14"/>
  <c r="V53" i="14"/>
  <c r="V45" i="14"/>
  <c r="V43" i="14"/>
  <c r="W41" i="15"/>
  <c r="W29" i="15"/>
  <c r="W23" i="15"/>
  <c r="W19" i="15"/>
  <c r="W10" i="15"/>
  <c r="M16" i="8"/>
  <c r="M15" i="8"/>
  <c r="M7" i="8"/>
  <c r="R50" i="8" s="1"/>
  <c r="M17" i="8"/>
  <c r="E20" i="7"/>
  <c r="W45" i="15"/>
  <c r="W44" i="15"/>
  <c r="W42" i="15"/>
  <c r="W40" i="15"/>
  <c r="V34" i="15"/>
  <c r="V37" i="15"/>
  <c r="W27" i="15"/>
  <c r="W26" i="15"/>
  <c r="V25" i="15"/>
  <c r="V32" i="15"/>
  <c r="W21" i="15"/>
  <c r="W18" i="15"/>
  <c r="W16" i="15"/>
  <c r="W13" i="15"/>
  <c r="W11" i="15"/>
  <c r="V9" i="15"/>
  <c r="V6" i="15" s="1"/>
  <c r="W8" i="15"/>
  <c r="L37" i="3"/>
  <c r="L36" i="3"/>
  <c r="L35" i="3"/>
  <c r="L32" i="3"/>
  <c r="L31" i="3"/>
  <c r="M13" i="3"/>
  <c r="M11" i="3"/>
  <c r="L9" i="3"/>
  <c r="M8" i="3"/>
  <c r="M7" i="3"/>
  <c r="L19" i="2"/>
  <c r="L10" i="2"/>
  <c r="M14" i="8" l="1"/>
  <c r="L49" i="3"/>
  <c r="L17" i="3"/>
  <c r="L14" i="3" s="1"/>
  <c r="W17" i="15"/>
  <c r="V33" i="15"/>
  <c r="W35" i="15"/>
  <c r="L12" i="8"/>
  <c r="W34" i="15"/>
  <c r="W25" i="15"/>
  <c r="W37" i="15"/>
  <c r="W9" i="15"/>
  <c r="V17" i="15"/>
  <c r="V14" i="15" s="1"/>
  <c r="V35" i="15"/>
  <c r="M9" i="8"/>
  <c r="R52" i="8" s="1"/>
  <c r="W15" i="15"/>
  <c r="W24" i="15"/>
  <c r="W32" i="15" s="1"/>
  <c r="M9" i="3"/>
  <c r="M6" i="3" s="1"/>
  <c r="M8" i="2" s="1"/>
  <c r="V47" i="14"/>
  <c r="W7" i="14"/>
  <c r="W50" i="14" s="1"/>
  <c r="W15" i="14"/>
  <c r="W14" i="14" s="1"/>
  <c r="W7" i="15"/>
  <c r="W6" i="15" s="1"/>
  <c r="L8" i="8"/>
  <c r="Q51" i="8" s="1"/>
  <c r="M11" i="8"/>
  <c r="R54" i="8" s="1"/>
  <c r="W9" i="14"/>
  <c r="W52" i="14" s="1"/>
  <c r="L6" i="3"/>
  <c r="W10" i="14"/>
  <c r="W53" i="14" s="1"/>
  <c r="V22" i="15"/>
  <c r="V31" i="15"/>
  <c r="M13" i="8"/>
  <c r="V8" i="14"/>
  <c r="V52" i="14"/>
  <c r="W11" i="14"/>
  <c r="W54" i="14" s="1"/>
  <c r="L9" i="2"/>
  <c r="L25" i="3"/>
  <c r="L33" i="3" s="1"/>
  <c r="K26" i="9"/>
  <c r="W22" i="15" l="1"/>
  <c r="L22" i="3"/>
  <c r="L39" i="3" s="1"/>
  <c r="W14" i="15"/>
  <c r="W31" i="15"/>
  <c r="W39" i="15"/>
  <c r="W43" i="15" s="1"/>
  <c r="W30" i="15"/>
  <c r="M10" i="2"/>
  <c r="V39" i="15"/>
  <c r="V43" i="15" s="1"/>
  <c r="V30" i="15"/>
  <c r="L8" i="2"/>
  <c r="L17" i="2"/>
  <c r="V51" i="14"/>
  <c r="M9" i="2"/>
  <c r="V6" i="14"/>
  <c r="L6" i="8"/>
  <c r="Q49" i="8" s="1"/>
  <c r="W33" i="15"/>
  <c r="L30" i="3" l="1"/>
  <c r="L15" i="2" s="1"/>
  <c r="L16" i="2"/>
  <c r="L43" i="3"/>
  <c r="L7" i="2"/>
  <c r="L11" i="2"/>
  <c r="V49" i="14"/>
  <c r="K49" i="3" l="1"/>
  <c r="M47" i="3"/>
  <c r="M49" i="3" s="1"/>
  <c r="D22" i="7" l="1"/>
  <c r="D20" i="7" l="1"/>
  <c r="D13" i="7" l="1"/>
  <c r="D14" i="7" l="1"/>
  <c r="F26" i="9"/>
  <c r="D24" i="7" l="1"/>
  <c r="K21" i="9" l="1"/>
  <c r="K25" i="2" l="1"/>
  <c r="K19" i="2"/>
  <c r="U35" i="15" l="1"/>
  <c r="U37" i="15"/>
  <c r="U34" i="15"/>
  <c r="S17" i="15"/>
  <c r="U45" i="14" l="1"/>
  <c r="U52" i="14"/>
  <c r="U47" i="14"/>
  <c r="U54" i="14"/>
  <c r="U50" i="14"/>
  <c r="U43" i="14"/>
  <c r="U14" i="14" l="1"/>
  <c r="U12" i="14" s="1"/>
  <c r="U8" i="14" l="1"/>
  <c r="V44" i="14" s="1"/>
  <c r="U53" i="14"/>
  <c r="U46" i="14"/>
  <c r="U6" i="14" l="1"/>
  <c r="V42" i="14" s="1"/>
  <c r="U51" i="14"/>
  <c r="U49" i="14" l="1"/>
  <c r="K36" i="3" l="1"/>
  <c r="M27" i="3"/>
  <c r="M35" i="3" s="1"/>
  <c r="M21" i="3"/>
  <c r="M26" i="3" l="1"/>
  <c r="M19" i="3"/>
  <c r="M17" i="3" s="1"/>
  <c r="J35" i="3"/>
  <c r="M41" i="3"/>
  <c r="M23" i="3"/>
  <c r="M42" i="3" l="1"/>
  <c r="M44" i="3"/>
  <c r="M31" i="3"/>
  <c r="I37" i="3"/>
  <c r="M29" i="3"/>
  <c r="M37" i="3" s="1"/>
  <c r="K47" i="8"/>
  <c r="K45" i="8"/>
  <c r="J31" i="3"/>
  <c r="J8" i="8"/>
  <c r="M25" i="3" l="1"/>
  <c r="M33" i="3" s="1"/>
  <c r="M15" i="3"/>
  <c r="K46" i="8"/>
  <c r="K43" i="8"/>
  <c r="K8" i="8"/>
  <c r="K9" i="2"/>
  <c r="K12" i="8"/>
  <c r="L44" i="8" l="1"/>
  <c r="P51" i="8"/>
  <c r="K6" i="8"/>
  <c r="P49" i="8" s="1"/>
  <c r="K44" i="8"/>
  <c r="K10" i="2"/>
  <c r="K6" i="9"/>
  <c r="K32" i="3"/>
  <c r="M24" i="3"/>
  <c r="L42" i="8" l="1"/>
  <c r="K11" i="2"/>
  <c r="M32" i="3"/>
  <c r="M22" i="3"/>
  <c r="M16" i="3"/>
  <c r="M14" i="3" s="1"/>
  <c r="K7" i="2"/>
  <c r="M30" i="3" l="1"/>
  <c r="M15" i="2" s="1"/>
  <c r="M38" i="3"/>
  <c r="M39" i="3" s="1"/>
  <c r="M43" i="3" l="1"/>
  <c r="M16" i="2"/>
  <c r="M45" i="3" l="1"/>
  <c r="M17" i="2" s="1"/>
  <c r="S9" i="15" l="1"/>
  <c r="T17" i="15"/>
  <c r="T14" i="15" s="1"/>
  <c r="S31" i="15"/>
  <c r="S34" i="15"/>
  <c r="S37" i="15"/>
  <c r="T31" i="15"/>
  <c r="T35" i="15"/>
  <c r="T37" i="15"/>
  <c r="T32" i="15"/>
  <c r="U9" i="15"/>
  <c r="U31" i="15"/>
  <c r="U32" i="15"/>
  <c r="U25" i="15"/>
  <c r="U33" i="15" l="1"/>
  <c r="T25" i="15"/>
  <c r="T22" i="15" s="1"/>
  <c r="U17" i="15"/>
  <c r="U14" i="15" s="1"/>
  <c r="T34" i="15"/>
  <c r="S25" i="15"/>
  <c r="S33" i="15" s="1"/>
  <c r="S6" i="15"/>
  <c r="U22" i="15"/>
  <c r="U39" i="15" s="1"/>
  <c r="U43" i="15" s="1"/>
  <c r="S14" i="15"/>
  <c r="S32" i="15"/>
  <c r="S35" i="15"/>
  <c r="T9" i="15"/>
  <c r="T6" i="15" s="1"/>
  <c r="U6" i="15"/>
  <c r="U30" i="15" l="1"/>
  <c r="T33" i="15"/>
  <c r="S22" i="15"/>
  <c r="T30" i="15"/>
  <c r="T39" i="15"/>
  <c r="T43" i="15" s="1"/>
  <c r="S30" i="15" l="1"/>
  <c r="S39" i="15"/>
  <c r="S43" i="15" s="1"/>
  <c r="K37" i="3"/>
  <c r="K35" i="3"/>
  <c r="K17" i="3"/>
  <c r="K25" i="3"/>
  <c r="K31" i="3"/>
  <c r="J9" i="3"/>
  <c r="I9" i="3" l="1"/>
  <c r="I6" i="3" s="1"/>
  <c r="K9" i="3"/>
  <c r="K33" i="3" s="1"/>
  <c r="K14" i="3"/>
  <c r="J6" i="3" l="1"/>
  <c r="K22" i="3"/>
  <c r="K39" i="3" l="1"/>
  <c r="K6" i="3"/>
  <c r="K30" i="3" l="1"/>
  <c r="K15" i="2" s="1"/>
  <c r="K8" i="2"/>
  <c r="K17" i="2"/>
  <c r="K43" i="3" l="1"/>
  <c r="K16" i="2"/>
  <c r="J26" i="9" l="1"/>
  <c r="J19" i="2" l="1"/>
  <c r="J21" i="9" l="1"/>
  <c r="J25" i="2" s="1"/>
  <c r="I26" i="9" l="1"/>
  <c r="J12" i="8" l="1"/>
  <c r="J45" i="8" l="1"/>
  <c r="J43" i="8"/>
  <c r="J46" i="8" l="1"/>
  <c r="J6" i="8"/>
  <c r="K42" i="8" s="1"/>
  <c r="J47" i="8"/>
  <c r="I8" i="8"/>
  <c r="I12" i="8"/>
  <c r="M12" i="8" s="1"/>
  <c r="M8" i="8" l="1"/>
  <c r="J44" i="8"/>
  <c r="I6" i="8"/>
  <c r="M6" i="8" l="1"/>
  <c r="J42" i="8"/>
  <c r="M7" i="2" l="1"/>
  <c r="M11" i="2"/>
  <c r="C22" i="7" l="1"/>
  <c r="C20" i="7"/>
  <c r="C13" i="7"/>
  <c r="C14" i="7" l="1"/>
  <c r="C24" i="7" s="1"/>
  <c r="J49" i="3" l="1"/>
  <c r="I49" i="3"/>
  <c r="I31" i="3"/>
  <c r="J37" i="3"/>
  <c r="I17" i="3"/>
  <c r="I35" i="3" l="1"/>
  <c r="I25" i="3"/>
  <c r="I33" i="3" s="1"/>
  <c r="I32" i="3"/>
  <c r="J17" i="3"/>
  <c r="J14" i="3" s="1"/>
  <c r="I14" i="3"/>
  <c r="J25" i="3"/>
  <c r="J22" i="3" s="1"/>
  <c r="J32" i="3"/>
  <c r="J7" i="2"/>
  <c r="J9" i="2"/>
  <c r="J10" i="2"/>
  <c r="J11" i="2"/>
  <c r="J39" i="3" l="1"/>
  <c r="J33" i="3"/>
  <c r="I22" i="3"/>
  <c r="I39" i="3" s="1"/>
  <c r="I43" i="3" s="1"/>
  <c r="J30" i="3"/>
  <c r="J15" i="2" s="1"/>
  <c r="E43" i="8"/>
  <c r="F43" i="8"/>
  <c r="G43" i="8"/>
  <c r="I30" i="3" l="1"/>
  <c r="L26" i="2"/>
  <c r="M26" i="2" s="1"/>
  <c r="K20" i="2"/>
  <c r="J20" i="2"/>
  <c r="I20" i="2"/>
  <c r="J8" i="2"/>
  <c r="J17" i="2"/>
  <c r="J43" i="3"/>
  <c r="J16" i="2"/>
  <c r="R17" i="14"/>
  <c r="H17" i="14"/>
  <c r="P14" i="14"/>
  <c r="H13" i="14"/>
  <c r="R11" i="14"/>
  <c r="R9" i="14"/>
  <c r="Q50" i="14"/>
  <c r="P50" i="14"/>
  <c r="O50" i="14"/>
  <c r="I50" i="14"/>
  <c r="H15" i="8"/>
  <c r="H26" i="2"/>
  <c r="H25" i="2"/>
  <c r="H24" i="2"/>
  <c r="H20" i="2"/>
  <c r="R45" i="15"/>
  <c r="M45" i="15"/>
  <c r="H45" i="15"/>
  <c r="R44" i="15"/>
  <c r="R42" i="15"/>
  <c r="M42" i="15"/>
  <c r="H42" i="15"/>
  <c r="R41" i="15"/>
  <c r="H41" i="15"/>
  <c r="R40" i="15"/>
  <c r="M40" i="15"/>
  <c r="H40" i="15"/>
  <c r="Q43" i="15"/>
  <c r="P43" i="15"/>
  <c r="O43" i="15"/>
  <c r="N43" i="15"/>
  <c r="L43" i="15"/>
  <c r="K43" i="15"/>
  <c r="J43" i="15"/>
  <c r="I43" i="15"/>
  <c r="G43" i="15"/>
  <c r="F43" i="15"/>
  <c r="E43" i="15"/>
  <c r="D43" i="15"/>
  <c r="P37" i="15"/>
  <c r="M29" i="15"/>
  <c r="O35" i="15"/>
  <c r="G35" i="15"/>
  <c r="O25" i="15"/>
  <c r="R26" i="15"/>
  <c r="M26" i="15"/>
  <c r="G25" i="15"/>
  <c r="F34" i="15"/>
  <c r="N25" i="15"/>
  <c r="L25" i="15"/>
  <c r="L22" i="15" s="1"/>
  <c r="K25" i="15"/>
  <c r="K22" i="15" s="1"/>
  <c r="F25" i="15"/>
  <c r="D25" i="15"/>
  <c r="R24" i="15"/>
  <c r="L32" i="15"/>
  <c r="M24" i="15"/>
  <c r="R23" i="15"/>
  <c r="K31" i="15"/>
  <c r="R21" i="15"/>
  <c r="M21" i="15"/>
  <c r="H21" i="15"/>
  <c r="F17" i="15"/>
  <c r="H19" i="15"/>
  <c r="Q17" i="15"/>
  <c r="P17" i="15"/>
  <c r="R18" i="15"/>
  <c r="L17" i="15"/>
  <c r="L14" i="15" s="1"/>
  <c r="M18" i="15"/>
  <c r="H18" i="15"/>
  <c r="E17" i="15"/>
  <c r="O17" i="15"/>
  <c r="G17" i="15"/>
  <c r="D17" i="15"/>
  <c r="D14" i="15" s="1"/>
  <c r="M16" i="15"/>
  <c r="H16" i="15"/>
  <c r="R15" i="15"/>
  <c r="M15" i="15"/>
  <c r="R11" i="15"/>
  <c r="M11" i="15"/>
  <c r="Q9" i="15"/>
  <c r="N9" i="15"/>
  <c r="J9" i="15"/>
  <c r="F9" i="15"/>
  <c r="H10" i="15"/>
  <c r="P9" i="15"/>
  <c r="E9" i="15"/>
  <c r="E6" i="15" s="1"/>
  <c r="H8" i="15"/>
  <c r="M7" i="15"/>
  <c r="L20" i="2" l="1"/>
  <c r="M20" i="2" s="1"/>
  <c r="J6" i="15"/>
  <c r="O9" i="15"/>
  <c r="O6" i="15" s="1"/>
  <c r="M13" i="15"/>
  <c r="M37" i="15" s="1"/>
  <c r="J17" i="15"/>
  <c r="J14" i="15" s="1"/>
  <c r="G31" i="15"/>
  <c r="Q31" i="15"/>
  <c r="D35" i="15"/>
  <c r="L35" i="15"/>
  <c r="G37" i="15"/>
  <c r="Q37" i="15"/>
  <c r="H7" i="14"/>
  <c r="H7" i="15"/>
  <c r="R7" i="15"/>
  <c r="R31" i="15" s="1"/>
  <c r="M8" i="15"/>
  <c r="M32" i="15" s="1"/>
  <c r="H15" i="15"/>
  <c r="P14" i="15"/>
  <c r="I31" i="15"/>
  <c r="H24" i="15"/>
  <c r="H32" i="15" s="1"/>
  <c r="J34" i="15"/>
  <c r="E35" i="15"/>
  <c r="N35" i="15"/>
  <c r="M41" i="15"/>
  <c r="G9" i="15"/>
  <c r="G33" i="15" s="1"/>
  <c r="Q14" i="15"/>
  <c r="J31" i="15"/>
  <c r="E32" i="15"/>
  <c r="K34" i="15"/>
  <c r="F35" i="15"/>
  <c r="J25" i="15"/>
  <c r="J22" i="15" s="1"/>
  <c r="D32" i="15"/>
  <c r="H44" i="15"/>
  <c r="L9" i="15"/>
  <c r="L6" i="15" s="1"/>
  <c r="L30" i="15" s="1"/>
  <c r="N17" i="15"/>
  <c r="N14" i="15" s="1"/>
  <c r="F22" i="15"/>
  <c r="F38" i="15" s="1"/>
  <c r="O32" i="15"/>
  <c r="L34" i="15"/>
  <c r="P35" i="15"/>
  <c r="K37" i="15"/>
  <c r="M44" i="15"/>
  <c r="M15" i="14"/>
  <c r="H13" i="15"/>
  <c r="R13" i="15"/>
  <c r="G32" i="15"/>
  <c r="P32" i="15"/>
  <c r="D34" i="15"/>
  <c r="H27" i="15"/>
  <c r="Q25" i="15"/>
  <c r="Q22" i="15" s="1"/>
  <c r="L37" i="15"/>
  <c r="J50" i="14"/>
  <c r="R8" i="15"/>
  <c r="R32" i="15" s="1"/>
  <c r="K9" i="15"/>
  <c r="K6" i="15" s="1"/>
  <c r="K30" i="15" s="1"/>
  <c r="K17" i="15"/>
  <c r="K14" i="15" s="1"/>
  <c r="D31" i="15"/>
  <c r="I32" i="15"/>
  <c r="Q32" i="15"/>
  <c r="E34" i="15"/>
  <c r="M27" i="15"/>
  <c r="M35" i="15" s="1"/>
  <c r="H29" i="15"/>
  <c r="H37" i="15" s="1"/>
  <c r="N37" i="15"/>
  <c r="K50" i="14"/>
  <c r="Q6" i="15"/>
  <c r="R16" i="15"/>
  <c r="R19" i="15"/>
  <c r="R17" i="15" s="1"/>
  <c r="E31" i="15"/>
  <c r="O31" i="15"/>
  <c r="J32" i="15"/>
  <c r="P34" i="15"/>
  <c r="J35" i="15"/>
  <c r="E37" i="15"/>
  <c r="O37" i="15"/>
  <c r="N34" i="15"/>
  <c r="L50" i="14"/>
  <c r="L10" i="14"/>
  <c r="P6" i="15"/>
  <c r="M10" i="15"/>
  <c r="M34" i="15" s="1"/>
  <c r="M19" i="15"/>
  <c r="M17" i="15" s="1"/>
  <c r="M14" i="15" s="1"/>
  <c r="F31" i="15"/>
  <c r="P31" i="15"/>
  <c r="K32" i="15"/>
  <c r="E25" i="15"/>
  <c r="E33" i="15" s="1"/>
  <c r="Q34" i="15"/>
  <c r="K35" i="15"/>
  <c r="F37" i="15"/>
  <c r="N50" i="14"/>
  <c r="H20" i="14"/>
  <c r="M21" i="14"/>
  <c r="H22" i="14"/>
  <c r="R22" i="14"/>
  <c r="H24" i="14"/>
  <c r="M7" i="14"/>
  <c r="R21" i="14"/>
  <c r="M24" i="14"/>
  <c r="M13" i="14"/>
  <c r="K10" i="14"/>
  <c r="K8" i="14" s="1"/>
  <c r="M17" i="14"/>
  <c r="J14" i="14"/>
  <c r="J12" i="14" s="1"/>
  <c r="R24" i="14"/>
  <c r="M11" i="14"/>
  <c r="G10" i="14"/>
  <c r="G8" i="14" s="1"/>
  <c r="G6" i="14" s="1"/>
  <c r="H15" i="14"/>
  <c r="H9" i="14"/>
  <c r="H11" i="14"/>
  <c r="N14" i="14"/>
  <c r="N12" i="14" s="1"/>
  <c r="E14" i="14"/>
  <c r="E12" i="14" s="1"/>
  <c r="O14" i="14"/>
  <c r="O12" i="14" s="1"/>
  <c r="Q14" i="14"/>
  <c r="Q12" i="14" s="1"/>
  <c r="R20" i="14"/>
  <c r="F14" i="14"/>
  <c r="F12" i="14" s="1"/>
  <c r="I10" i="14"/>
  <c r="I8" i="14" s="1"/>
  <c r="H21" i="14"/>
  <c r="F10" i="14"/>
  <c r="F8" i="14" s="1"/>
  <c r="F6" i="14" s="1"/>
  <c r="G14" i="14"/>
  <c r="G12" i="14" s="1"/>
  <c r="J10" i="14"/>
  <c r="J8" i="14" s="1"/>
  <c r="E10" i="14"/>
  <c r="E8" i="14" s="1"/>
  <c r="E6" i="14" s="1"/>
  <c r="M23" i="14"/>
  <c r="R7" i="14"/>
  <c r="M9" i="14"/>
  <c r="M22" i="14"/>
  <c r="H23" i="14"/>
  <c r="R23" i="14"/>
  <c r="P10" i="14"/>
  <c r="P8" i="14" s="1"/>
  <c r="R15" i="14"/>
  <c r="L8" i="14"/>
  <c r="L6" i="14" s="1"/>
  <c r="O10" i="14"/>
  <c r="P12" i="14"/>
  <c r="K14" i="14"/>
  <c r="K12" i="14" s="1"/>
  <c r="D14" i="14"/>
  <c r="D12" i="14" s="1"/>
  <c r="I14" i="14"/>
  <c r="I12" i="14" s="1"/>
  <c r="R13" i="14"/>
  <c r="D10" i="14"/>
  <c r="M20" i="14"/>
  <c r="N10" i="14"/>
  <c r="Q10" i="14"/>
  <c r="L14" i="14"/>
  <c r="L12" i="14" s="1"/>
  <c r="O14" i="15"/>
  <c r="G14" i="15"/>
  <c r="F6" i="15"/>
  <c r="E14" i="15"/>
  <c r="F14" i="15"/>
  <c r="N33" i="15"/>
  <c r="L38" i="15"/>
  <c r="O22" i="15"/>
  <c r="G22" i="15"/>
  <c r="F33" i="15"/>
  <c r="H17" i="15"/>
  <c r="N6" i="15"/>
  <c r="R10" i="15"/>
  <c r="D22" i="15"/>
  <c r="H26" i="15"/>
  <c r="O34" i="15"/>
  <c r="I37" i="15"/>
  <c r="I17" i="15"/>
  <c r="I14" i="15" s="1"/>
  <c r="E22" i="15"/>
  <c r="P25" i="15"/>
  <c r="R27" i="15"/>
  <c r="R35" i="15" s="1"/>
  <c r="F32" i="15"/>
  <c r="N32" i="15"/>
  <c r="I35" i="15"/>
  <c r="Q35" i="15"/>
  <c r="J37" i="15"/>
  <c r="K38" i="15"/>
  <c r="I9" i="15"/>
  <c r="I6" i="15" s="1"/>
  <c r="M23" i="15"/>
  <c r="R29" i="15"/>
  <c r="L31" i="15"/>
  <c r="G34" i="15"/>
  <c r="N22" i="15"/>
  <c r="I25" i="15"/>
  <c r="N31" i="15"/>
  <c r="I34" i="15"/>
  <c r="D9" i="15"/>
  <c r="D6" i="15" s="1"/>
  <c r="H23" i="15"/>
  <c r="D37" i="15"/>
  <c r="H11" i="15"/>
  <c r="F30" i="15" l="1"/>
  <c r="M25" i="15"/>
  <c r="R37" i="15"/>
  <c r="O33" i="15"/>
  <c r="R9" i="15"/>
  <c r="R6" i="15" s="1"/>
  <c r="J33" i="15"/>
  <c r="R14" i="15"/>
  <c r="Q8" i="14"/>
  <c r="O8" i="14"/>
  <c r="O6" i="14" s="1"/>
  <c r="M50" i="14"/>
  <c r="Q33" i="15"/>
  <c r="K33" i="15"/>
  <c r="M9" i="15"/>
  <c r="M6" i="15" s="1"/>
  <c r="H35" i="15"/>
  <c r="L33" i="15"/>
  <c r="R50" i="14"/>
  <c r="I6" i="14"/>
  <c r="I44" i="14"/>
  <c r="Q51" i="14"/>
  <c r="Q44" i="14"/>
  <c r="J51" i="14"/>
  <c r="J44" i="14"/>
  <c r="K51" i="14"/>
  <c r="K44" i="14"/>
  <c r="L51" i="14"/>
  <c r="L44" i="14"/>
  <c r="H14" i="15"/>
  <c r="P44" i="14"/>
  <c r="P51" i="14"/>
  <c r="G6" i="15"/>
  <c r="G30" i="15" s="1"/>
  <c r="J6" i="14"/>
  <c r="H16" i="14"/>
  <c r="H14" i="14" s="1"/>
  <c r="P6" i="14"/>
  <c r="H12" i="14"/>
  <c r="M16" i="14"/>
  <c r="M14" i="14" s="1"/>
  <c r="K6" i="14"/>
  <c r="Q6" i="14"/>
  <c r="M10" i="14"/>
  <c r="R16" i="14"/>
  <c r="R14" i="14" s="1"/>
  <c r="R12" i="14"/>
  <c r="M8" i="14"/>
  <c r="H10" i="14"/>
  <c r="D8" i="14"/>
  <c r="D6" i="14" s="1"/>
  <c r="H6" i="14" s="1"/>
  <c r="M12" i="14"/>
  <c r="N8" i="14"/>
  <c r="R10" i="14"/>
  <c r="R34" i="15"/>
  <c r="N38" i="15"/>
  <c r="N30" i="15"/>
  <c r="J38" i="15"/>
  <c r="J30" i="15"/>
  <c r="O38" i="15"/>
  <c r="O30" i="15"/>
  <c r="G38" i="15"/>
  <c r="H31" i="15"/>
  <c r="H34" i="15"/>
  <c r="H25" i="15"/>
  <c r="M31" i="15"/>
  <c r="M22" i="15"/>
  <c r="D38" i="15"/>
  <c r="D30" i="15"/>
  <c r="D33" i="15"/>
  <c r="P22" i="15"/>
  <c r="P33" i="15"/>
  <c r="H9" i="15"/>
  <c r="H6" i="15" s="1"/>
  <c r="Q30" i="15"/>
  <c r="Q38" i="15"/>
  <c r="E38" i="15"/>
  <c r="E30" i="15"/>
  <c r="I22" i="15"/>
  <c r="I33" i="15"/>
  <c r="R25" i="15"/>
  <c r="M33" i="15" l="1"/>
  <c r="O44" i="14"/>
  <c r="O51" i="14"/>
  <c r="M6" i="14"/>
  <c r="I51" i="14"/>
  <c r="N51" i="14"/>
  <c r="N44" i="14"/>
  <c r="N6" i="14"/>
  <c r="R8" i="14"/>
  <c r="R51" i="14" s="1"/>
  <c r="H8" i="14"/>
  <c r="M51" i="14" s="1"/>
  <c r="H38" i="15"/>
  <c r="M30" i="15"/>
  <c r="H33" i="15"/>
  <c r="R33" i="15"/>
  <c r="R22" i="15"/>
  <c r="P38" i="15"/>
  <c r="R38" i="15" s="1"/>
  <c r="P30" i="15"/>
  <c r="H22" i="15"/>
  <c r="I30" i="15"/>
  <c r="I38" i="15"/>
  <c r="M38" i="15" s="1"/>
  <c r="M39" i="15" s="1"/>
  <c r="M43" i="15" s="1"/>
  <c r="R6" i="14" l="1"/>
  <c r="R30" i="15"/>
  <c r="R39" i="15"/>
  <c r="R43" i="15" s="1"/>
  <c r="H39" i="15"/>
  <c r="H43" i="15" s="1"/>
  <c r="H30" i="15"/>
  <c r="H18" i="2" l="1"/>
  <c r="H40" i="3" l="1"/>
  <c r="H42" i="3" l="1"/>
  <c r="H18" i="9" l="1"/>
  <c r="F21" i="9" l="1"/>
  <c r="F8" i="9"/>
  <c r="E21" i="9" l="1"/>
  <c r="E8" i="9"/>
  <c r="D8" i="9"/>
  <c r="D6" i="9" s="1"/>
  <c r="G21" i="9"/>
  <c r="G8" i="9" l="1"/>
  <c r="H45" i="3" l="1"/>
  <c r="Q39" i="13" l="1"/>
  <c r="Q36" i="13" s="1"/>
  <c r="P39" i="13"/>
  <c r="O39" i="13"/>
  <c r="N39" i="13"/>
  <c r="N36" i="13" s="1"/>
  <c r="L39" i="13"/>
  <c r="L36" i="13" s="1"/>
  <c r="K39" i="13"/>
  <c r="K36" i="13" s="1"/>
  <c r="J39" i="13"/>
  <c r="J36" i="13" s="1"/>
  <c r="I39" i="13"/>
  <c r="I36" i="13" s="1"/>
  <c r="M36" i="13" s="1"/>
  <c r="H39" i="13"/>
  <c r="P36" i="13"/>
  <c r="O36" i="13"/>
  <c r="H36" i="13"/>
  <c r="R39" i="13" l="1"/>
  <c r="R36" i="13"/>
  <c r="M39" i="13"/>
  <c r="J54" i="14" l="1"/>
  <c r="S49" i="13"/>
  <c r="S46" i="13" s="1"/>
  <c r="Q49" i="13"/>
  <c r="P49" i="13"/>
  <c r="O49" i="13"/>
  <c r="O46" i="13" s="1"/>
  <c r="N49" i="13"/>
  <c r="R49" i="13" s="1"/>
  <c r="L49" i="13"/>
  <c r="L46" i="13" s="1"/>
  <c r="K49" i="13"/>
  <c r="K46" i="13" s="1"/>
  <c r="J49" i="13"/>
  <c r="J46" i="13" s="1"/>
  <c r="I49" i="13"/>
  <c r="I46" i="13" s="1"/>
  <c r="G49" i="13"/>
  <c r="F49" i="13"/>
  <c r="E49" i="13"/>
  <c r="D49" i="13"/>
  <c r="Q46" i="13"/>
  <c r="P46" i="13"/>
  <c r="G46" i="13"/>
  <c r="F46" i="13"/>
  <c r="E46" i="13"/>
  <c r="D46" i="13"/>
  <c r="Q29" i="13"/>
  <c r="Q26" i="13" s="1"/>
  <c r="P29" i="13"/>
  <c r="P26" i="13" s="1"/>
  <c r="O29" i="13"/>
  <c r="N29" i="13"/>
  <c r="L29" i="13"/>
  <c r="L26" i="13" s="1"/>
  <c r="K29" i="13"/>
  <c r="K26" i="13" s="1"/>
  <c r="J29" i="13"/>
  <c r="I29" i="13"/>
  <c r="G29" i="13"/>
  <c r="F29" i="13"/>
  <c r="F26" i="13" s="1"/>
  <c r="E29" i="13"/>
  <c r="D29" i="13"/>
  <c r="D26" i="13" s="1"/>
  <c r="O26" i="13"/>
  <c r="N26" i="13"/>
  <c r="I26" i="13"/>
  <c r="G26" i="13"/>
  <c r="E26" i="13"/>
  <c r="N46" i="13" l="1"/>
  <c r="M29" i="13"/>
  <c r="K52" i="14"/>
  <c r="F43" i="14"/>
  <c r="R29" i="13"/>
  <c r="S29" i="13"/>
  <c r="S26" i="13" s="1"/>
  <c r="S43" i="13"/>
  <c r="M46" i="13"/>
  <c r="J26" i="13"/>
  <c r="M26" i="13" s="1"/>
  <c r="H29" i="13"/>
  <c r="H46" i="13"/>
  <c r="H49" i="13"/>
  <c r="H26" i="13"/>
  <c r="R26" i="13"/>
  <c r="R46" i="13"/>
  <c r="M49" i="13"/>
  <c r="N45" i="14"/>
  <c r="G46" i="14"/>
  <c r="K54" i="14"/>
  <c r="G47" i="14"/>
  <c r="P43" i="14"/>
  <c r="G43" i="14"/>
  <c r="Q43" i="14"/>
  <c r="N47" i="14"/>
  <c r="P42" i="14"/>
  <c r="K43" i="14"/>
  <c r="F42" i="14"/>
  <c r="J52" i="14"/>
  <c r="I54" i="14"/>
  <c r="N54" i="14"/>
  <c r="J43" i="14"/>
  <c r="J47" i="14"/>
  <c r="I43" i="14"/>
  <c r="K47" i="14"/>
  <c r="L47" i="14"/>
  <c r="E45" i="14"/>
  <c r="O45" i="14"/>
  <c r="O52" i="14"/>
  <c r="F45" i="14"/>
  <c r="P45" i="14"/>
  <c r="E47" i="14"/>
  <c r="O47" i="14"/>
  <c r="J45" i="14"/>
  <c r="P52" i="14"/>
  <c r="Q52" i="14"/>
  <c r="F47" i="14"/>
  <c r="P47" i="14"/>
  <c r="K45" i="14"/>
  <c r="E43" i="14"/>
  <c r="O43" i="14"/>
  <c r="I52" i="14"/>
  <c r="Q54" i="14"/>
  <c r="G45" i="14"/>
  <c r="Q45" i="14"/>
  <c r="Q47" i="14"/>
  <c r="L52" i="14"/>
  <c r="L54" i="14"/>
  <c r="I45" i="14"/>
  <c r="I47" i="14"/>
  <c r="N52" i="14"/>
  <c r="L43" i="14"/>
  <c r="L45" i="14"/>
  <c r="O54" i="14"/>
  <c r="N43" i="14"/>
  <c r="P54" i="14"/>
  <c r="E44" i="14"/>
  <c r="Q19" i="13"/>
  <c r="O19" i="13"/>
  <c r="O16" i="13" s="1"/>
  <c r="S19" i="13"/>
  <c r="S16" i="13" s="1"/>
  <c r="P19" i="13"/>
  <c r="P16" i="13" s="1"/>
  <c r="N19" i="13"/>
  <c r="N16" i="13" s="1"/>
  <c r="L19" i="13"/>
  <c r="L16" i="13" s="1"/>
  <c r="K19" i="13"/>
  <c r="J19" i="13"/>
  <c r="I19" i="13"/>
  <c r="G19" i="13"/>
  <c r="G16" i="13" s="1"/>
  <c r="F19" i="13"/>
  <c r="E19" i="13"/>
  <c r="E16" i="13" s="1"/>
  <c r="D19" i="13"/>
  <c r="D16" i="13" s="1"/>
  <c r="K16" i="13"/>
  <c r="J16" i="13"/>
  <c r="I16" i="13"/>
  <c r="S9" i="13"/>
  <c r="S6" i="13" s="1"/>
  <c r="Q9" i="13"/>
  <c r="Q6" i="13" s="1"/>
  <c r="P9" i="13"/>
  <c r="P6" i="13" s="1"/>
  <c r="O9" i="13"/>
  <c r="O6" i="13" s="1"/>
  <c r="N9" i="13"/>
  <c r="N6" i="13" s="1"/>
  <c r="L9" i="13"/>
  <c r="L6" i="13" s="1"/>
  <c r="K9" i="13"/>
  <c r="K6" i="13" s="1"/>
  <c r="J9" i="13"/>
  <c r="J6" i="13" s="1"/>
  <c r="I9" i="13"/>
  <c r="I6" i="13" s="1"/>
  <c r="G9" i="13"/>
  <c r="F9" i="13"/>
  <c r="E9" i="13"/>
  <c r="E6" i="13" s="1"/>
  <c r="D9" i="13"/>
  <c r="D6" i="13" s="1"/>
  <c r="F6" i="13"/>
  <c r="F46" i="14" l="1"/>
  <c r="L53" i="14"/>
  <c r="R54" i="14"/>
  <c r="F44" i="14"/>
  <c r="M52" i="14"/>
  <c r="R52" i="14"/>
  <c r="M54" i="14"/>
  <c r="J53" i="14"/>
  <c r="E42" i="14"/>
  <c r="L42" i="14"/>
  <c r="N53" i="14"/>
  <c r="I46" i="14"/>
  <c r="P53" i="14"/>
  <c r="K46" i="14"/>
  <c r="J46" i="14"/>
  <c r="L46" i="14"/>
  <c r="P49" i="14"/>
  <c r="P46" i="14"/>
  <c r="K53" i="14"/>
  <c r="K49" i="14"/>
  <c r="E46" i="14"/>
  <c r="O46" i="14"/>
  <c r="J49" i="14"/>
  <c r="I53" i="14"/>
  <c r="M16" i="13"/>
  <c r="M19" i="13"/>
  <c r="I49" i="14"/>
  <c r="G44" i="14"/>
  <c r="S39" i="13"/>
  <c r="S36" i="13" s="1"/>
  <c r="O53" i="14"/>
  <c r="G42" i="14"/>
  <c r="H9" i="13"/>
  <c r="Q46" i="14"/>
  <c r="Q53" i="14"/>
  <c r="N46" i="14"/>
  <c r="M6" i="13"/>
  <c r="H19" i="13"/>
  <c r="F16" i="13"/>
  <c r="H16" i="13" s="1"/>
  <c r="R19" i="13"/>
  <c r="Q16" i="13"/>
  <c r="R16" i="13" s="1"/>
  <c r="R6" i="13"/>
  <c r="R9" i="13"/>
  <c r="G6" i="13"/>
  <c r="M9" i="13"/>
  <c r="M53" i="14" l="1"/>
  <c r="R53" i="14"/>
  <c r="J42" i="14"/>
  <c r="K42" i="14"/>
  <c r="O49" i="14"/>
  <c r="I42" i="14"/>
  <c r="L49" i="14"/>
  <c r="Q49" i="14"/>
  <c r="Q42" i="14"/>
  <c r="N49" i="14"/>
  <c r="O42" i="14"/>
  <c r="N42" i="14"/>
  <c r="H6" i="13"/>
  <c r="M49" i="14" l="1"/>
  <c r="R49" i="14"/>
  <c r="I21" i="9" l="1"/>
  <c r="I25" i="2" s="1"/>
  <c r="I19" i="2" l="1"/>
  <c r="D19" i="2"/>
  <c r="E19" i="2"/>
  <c r="F19" i="2"/>
  <c r="G19" i="2"/>
  <c r="H19" i="9"/>
  <c r="H17" i="9"/>
  <c r="H16" i="9"/>
  <c r="H19" i="2" l="1"/>
  <c r="H21" i="9" l="1"/>
  <c r="H21" i="2" l="1"/>
  <c r="D26" i="9" l="1"/>
  <c r="E26" i="9"/>
  <c r="G26" i="9"/>
  <c r="H25" i="9"/>
  <c r="H24" i="9"/>
  <c r="H26" i="9" l="1"/>
  <c r="E49" i="3" l="1"/>
  <c r="F49" i="3"/>
  <c r="G49" i="3"/>
  <c r="H48" i="3" l="1"/>
  <c r="D49" i="3"/>
  <c r="H47" i="3" l="1"/>
  <c r="H49" i="3" s="1"/>
  <c r="G31" i="3" l="1"/>
  <c r="H19" i="3"/>
  <c r="G34" i="3"/>
  <c r="G35" i="3"/>
  <c r="E17" i="3"/>
  <c r="F34" i="3"/>
  <c r="G17" i="3"/>
  <c r="E37" i="3"/>
  <c r="H13" i="3"/>
  <c r="E34" i="3"/>
  <c r="E25" i="3"/>
  <c r="F35" i="3"/>
  <c r="F25" i="3"/>
  <c r="G25" i="3"/>
  <c r="G37" i="3"/>
  <c r="D35" i="3"/>
  <c r="H27" i="3"/>
  <c r="E35" i="3"/>
  <c r="D37" i="3"/>
  <c r="H29" i="3"/>
  <c r="H22" i="8"/>
  <c r="H21" i="8"/>
  <c r="H11" i="9"/>
  <c r="H41" i="3"/>
  <c r="H44" i="3"/>
  <c r="H23" i="8" l="1"/>
  <c r="H11" i="3"/>
  <c r="H35" i="3" s="1"/>
  <c r="F17" i="3"/>
  <c r="H24" i="8"/>
  <c r="F37" i="3"/>
  <c r="H9" i="9"/>
  <c r="H21" i="3"/>
  <c r="H12" i="9"/>
  <c r="H7" i="9"/>
  <c r="H17" i="8"/>
  <c r="F10" i="8"/>
  <c r="H26" i="3"/>
  <c r="D34" i="3"/>
  <c r="D25" i="3"/>
  <c r="F9" i="3"/>
  <c r="F33" i="3" s="1"/>
  <c r="E47" i="8"/>
  <c r="E9" i="3"/>
  <c r="E33" i="3" s="1"/>
  <c r="D10" i="8"/>
  <c r="H37" i="3"/>
  <c r="G9" i="3"/>
  <c r="G33" i="3" s="1"/>
  <c r="G10" i="8"/>
  <c r="G47" i="8"/>
  <c r="F47" i="8"/>
  <c r="D17" i="3"/>
  <c r="H23" i="3"/>
  <c r="E6" i="9"/>
  <c r="E10" i="8"/>
  <c r="H11" i="8"/>
  <c r="E31" i="3"/>
  <c r="D9" i="3"/>
  <c r="G8" i="8" l="1"/>
  <c r="F8" i="8"/>
  <c r="D8" i="8"/>
  <c r="E8" i="8"/>
  <c r="G6" i="8"/>
  <c r="H9" i="3"/>
  <c r="G14" i="8"/>
  <c r="G12" i="8" s="1"/>
  <c r="F14" i="8"/>
  <c r="F12" i="8" s="1"/>
  <c r="H17" i="3"/>
  <c r="F14" i="3"/>
  <c r="H13" i="8"/>
  <c r="H9" i="8"/>
  <c r="E14" i="8"/>
  <c r="E12" i="8" s="1"/>
  <c r="H15" i="3"/>
  <c r="D14" i="8"/>
  <c r="D12" i="8" s="1"/>
  <c r="E6" i="3"/>
  <c r="F10" i="2"/>
  <c r="G46" i="8"/>
  <c r="F46" i="8"/>
  <c r="H10" i="9"/>
  <c r="H7" i="3"/>
  <c r="H31" i="3" s="1"/>
  <c r="D22" i="3"/>
  <c r="H7" i="8"/>
  <c r="D31" i="3"/>
  <c r="F31" i="3"/>
  <c r="D6" i="3"/>
  <c r="F45" i="8"/>
  <c r="E45" i="8"/>
  <c r="E9" i="2"/>
  <c r="H10" i="8"/>
  <c r="D33" i="3"/>
  <c r="E46" i="8"/>
  <c r="G6" i="9"/>
  <c r="H20" i="8"/>
  <c r="G45" i="8"/>
  <c r="H34" i="3"/>
  <c r="H25" i="3"/>
  <c r="H33" i="3" s="1"/>
  <c r="F6" i="9"/>
  <c r="G14" i="3"/>
  <c r="E14" i="3"/>
  <c r="F6" i="8" l="1"/>
  <c r="E44" i="8"/>
  <c r="F44" i="8"/>
  <c r="E6" i="8"/>
  <c r="D6" i="8"/>
  <c r="D11" i="2" s="1"/>
  <c r="H8" i="8"/>
  <c r="G44" i="8"/>
  <c r="H12" i="8"/>
  <c r="E8" i="2"/>
  <c r="D8" i="2"/>
  <c r="E10" i="2"/>
  <c r="F9" i="2"/>
  <c r="H16" i="8"/>
  <c r="H14" i="8" s="1"/>
  <c r="F6" i="3"/>
  <c r="D10" i="2"/>
  <c r="D32" i="3"/>
  <c r="H24" i="3"/>
  <c r="H22" i="3" s="1"/>
  <c r="G22" i="3"/>
  <c r="K26" i="2" s="1"/>
  <c r="G32" i="3"/>
  <c r="D14" i="3"/>
  <c r="H16" i="3"/>
  <c r="H14" i="3" s="1"/>
  <c r="I9" i="2"/>
  <c r="I8" i="2"/>
  <c r="G42" i="8"/>
  <c r="G11" i="2"/>
  <c r="G7" i="2"/>
  <c r="F7" i="2"/>
  <c r="F11" i="2"/>
  <c r="G6" i="3"/>
  <c r="G9" i="2"/>
  <c r="E22" i="3"/>
  <c r="E32" i="3"/>
  <c r="D30" i="3"/>
  <c r="D15" i="2" s="1"/>
  <c r="I7" i="2"/>
  <c r="I11" i="2"/>
  <c r="H8" i="3"/>
  <c r="H9" i="2" s="1"/>
  <c r="D9" i="2"/>
  <c r="F22" i="3"/>
  <c r="F32" i="3"/>
  <c r="I10" i="2"/>
  <c r="G10" i="2"/>
  <c r="E11" i="2" l="1"/>
  <c r="E7" i="2"/>
  <c r="E42" i="8"/>
  <c r="D7" i="2"/>
  <c r="H6" i="8"/>
  <c r="F42" i="8"/>
  <c r="I26" i="2"/>
  <c r="J26" i="2"/>
  <c r="G8" i="2"/>
  <c r="F8" i="2"/>
  <c r="I15" i="2"/>
  <c r="G30" i="3"/>
  <c r="G15" i="2" s="1"/>
  <c r="H10" i="2"/>
  <c r="E30" i="3"/>
  <c r="E15" i="2" s="1"/>
  <c r="H6" i="3"/>
  <c r="H8" i="9"/>
  <c r="H6" i="9"/>
  <c r="F30" i="3"/>
  <c r="F15" i="2" s="1"/>
  <c r="H32" i="3"/>
  <c r="H7" i="2" l="1"/>
  <c r="H11" i="2"/>
  <c r="H8" i="2"/>
  <c r="H30" i="3"/>
  <c r="H15" i="2" s="1"/>
  <c r="I17" i="2"/>
  <c r="I16" i="2"/>
  <c r="G17" i="2" l="1"/>
  <c r="F17" i="2"/>
  <c r="E17" i="2"/>
  <c r="D17" i="2" l="1"/>
  <c r="H17" i="2"/>
  <c r="D43" i="3" l="1"/>
  <c r="F43" i="3"/>
  <c r="E43" i="3"/>
  <c r="G43" i="3"/>
  <c r="G16" i="2"/>
  <c r="G38" i="3"/>
  <c r="F16" i="2"/>
  <c r="F38" i="3"/>
  <c r="E16" i="2"/>
  <c r="E38" i="3"/>
  <c r="D16" i="2"/>
  <c r="D38" i="3"/>
  <c r="H38" i="3" l="1"/>
  <c r="H39" i="3"/>
  <c r="H16" i="2" l="1"/>
  <c r="H43" i="3"/>
  <c r="T47" i="14" l="1"/>
  <c r="T54" i="14"/>
  <c r="T43" i="14"/>
  <c r="S52" i="14"/>
  <c r="S45" i="14"/>
  <c r="S47" i="14"/>
  <c r="S54" i="14"/>
  <c r="T45" i="14"/>
  <c r="T52" i="14"/>
  <c r="T50" i="14"/>
  <c r="T53" i="14" l="1"/>
  <c r="T46" i="14"/>
  <c r="T8" i="14"/>
  <c r="U44" i="14" s="1"/>
  <c r="S50" i="14"/>
  <c r="S43" i="14"/>
  <c r="S8" i="14"/>
  <c r="S53" i="14"/>
  <c r="S46" i="14"/>
  <c r="S6" i="14" l="1"/>
  <c r="W8" i="14"/>
  <c r="W51" i="14" s="1"/>
  <c r="T14" i="14"/>
  <c r="T12" i="14" s="1"/>
  <c r="S44" i="14"/>
  <c r="S51" i="14"/>
  <c r="T44" i="14"/>
  <c r="T51" i="14"/>
  <c r="T6" i="14"/>
  <c r="U42" i="14" s="1"/>
  <c r="S42" i="14"/>
  <c r="S49" i="14"/>
  <c r="S14" i="14"/>
  <c r="S12" i="14" s="1"/>
  <c r="W12" i="14" s="1"/>
  <c r="J6" i="9"/>
  <c r="M6" i="9" s="1"/>
  <c r="W6" i="14" l="1"/>
  <c r="W49" i="14" s="1"/>
  <c r="T49" i="14"/>
  <c r="T42" i="14"/>
  <c r="R29" i="3"/>
  <c r="R37" i="3" s="1"/>
  <c r="R28" i="3"/>
  <c r="R36" i="3" s="1"/>
  <c r="O37" i="3"/>
  <c r="R20" i="3" l="1"/>
  <c r="R27" i="3"/>
  <c r="R35" i="3" s="1"/>
  <c r="N35" i="3"/>
  <c r="N37" i="3"/>
  <c r="O35" i="3"/>
  <c r="N36" i="3"/>
  <c r="N25" i="3"/>
  <c r="O36" i="3"/>
  <c r="P45" i="8"/>
  <c r="O25" i="3"/>
  <c r="R19" i="3"/>
  <c r="R21" i="3"/>
  <c r="N17" i="3"/>
  <c r="O9" i="3"/>
  <c r="N47" i="8"/>
  <c r="N54" i="8"/>
  <c r="P47" i="8"/>
  <c r="R17" i="3" l="1"/>
  <c r="R23" i="3"/>
  <c r="R26" i="3"/>
  <c r="N31" i="3"/>
  <c r="O17" i="3"/>
  <c r="N8" i="8"/>
  <c r="N45" i="8"/>
  <c r="N52" i="8"/>
  <c r="R15" i="3"/>
  <c r="O31" i="3"/>
  <c r="P43" i="8"/>
  <c r="O45" i="8"/>
  <c r="O52" i="8"/>
  <c r="N43" i="8"/>
  <c r="N50" i="8"/>
  <c r="O47" i="8"/>
  <c r="O54" i="8"/>
  <c r="N9" i="3"/>
  <c r="O33" i="3"/>
  <c r="R25" i="3" l="1"/>
  <c r="R31" i="3"/>
  <c r="N53" i="8"/>
  <c r="N46" i="8"/>
  <c r="N9" i="2"/>
  <c r="O43" i="8"/>
  <c r="O50" i="8"/>
  <c r="N44" i="8"/>
  <c r="N51" i="8"/>
  <c r="N6" i="8"/>
  <c r="N6" i="9"/>
  <c r="N33" i="3"/>
  <c r="P46" i="8"/>
  <c r="O14" i="8"/>
  <c r="O12" i="8" s="1"/>
  <c r="N14" i="8"/>
  <c r="N12" i="8" s="1"/>
  <c r="R33" i="3" l="1"/>
  <c r="R12" i="8"/>
  <c r="N6" i="3"/>
  <c r="N8" i="2" s="1"/>
  <c r="O46" i="8"/>
  <c r="O53" i="8"/>
  <c r="O8" i="8"/>
  <c r="N10" i="2"/>
  <c r="N11" i="2"/>
  <c r="N7" i="2"/>
  <c r="N42" i="8"/>
  <c r="N49" i="8"/>
  <c r="O14" i="3"/>
  <c r="N14" i="3" l="1"/>
  <c r="R16" i="3"/>
  <c r="R14" i="3" s="1"/>
  <c r="R24" i="3"/>
  <c r="R22" i="3" s="1"/>
  <c r="P44" i="8"/>
  <c r="R8" i="8"/>
  <c r="R51" i="8" s="1"/>
  <c r="N17" i="2"/>
  <c r="O6" i="9"/>
  <c r="R6" i="9" s="1"/>
  <c r="O9" i="2"/>
  <c r="O6" i="3"/>
  <c r="O10" i="2"/>
  <c r="N32" i="3"/>
  <c r="N22" i="3"/>
  <c r="O32" i="3"/>
  <c r="O22" i="3"/>
  <c r="O44" i="8"/>
  <c r="O51" i="8"/>
  <c r="O6" i="8"/>
  <c r="R32" i="3" l="1"/>
  <c r="P42" i="8"/>
  <c r="R6" i="8"/>
  <c r="O26" i="2"/>
  <c r="P26" i="2"/>
  <c r="O17" i="2"/>
  <c r="O8" i="2"/>
  <c r="N26" i="2"/>
  <c r="N30" i="3"/>
  <c r="N15" i="2" s="1"/>
  <c r="O11" i="2"/>
  <c r="O42" i="8"/>
  <c r="O49" i="8"/>
  <c r="O7" i="2"/>
  <c r="O30" i="3"/>
  <c r="O15" i="2" s="1"/>
  <c r="N39" i="3" l="1"/>
  <c r="R30" i="3"/>
  <c r="R15" i="2" s="1"/>
  <c r="R49" i="8"/>
  <c r="R11" i="2"/>
  <c r="R7" i="2"/>
  <c r="N20" i="2"/>
  <c r="N16" i="2"/>
  <c r="O39" i="3"/>
  <c r="O43" i="3" s="1"/>
  <c r="N43" i="3" l="1"/>
  <c r="Q20" i="2"/>
  <c r="R20" i="2" s="1"/>
  <c r="R38" i="3"/>
  <c r="R39" i="3" s="1"/>
  <c r="P20" i="2"/>
  <c r="O20" i="2"/>
  <c r="O16" i="2"/>
  <c r="R43" i="3" l="1"/>
  <c r="R16" i="2"/>
  <c r="R19" i="9" l="1"/>
  <c r="Q25" i="2" l="1"/>
  <c r="R21" i="9"/>
  <c r="D15" i="10" l="1"/>
  <c r="R25" i="2"/>
  <c r="Q26" i="2"/>
  <c r="R26" i="2" l="1"/>
  <c r="D17" i="10"/>
  <c r="R21" i="2" l="1"/>
  <c r="R18" i="2"/>
</calcChain>
</file>

<file path=xl/sharedStrings.xml><?xml version="1.0" encoding="utf-8"?>
<sst xmlns="http://schemas.openxmlformats.org/spreadsheetml/2006/main" count="498" uniqueCount="208">
  <si>
    <t>Navigation</t>
  </si>
  <si>
    <t>Key Metrics</t>
  </si>
  <si>
    <t>Tata Communications Limited</t>
  </si>
  <si>
    <t>Index</t>
  </si>
  <si>
    <t>Key Operating Metrics</t>
  </si>
  <si>
    <t>Particulars</t>
  </si>
  <si>
    <t>Units</t>
  </si>
  <si>
    <t>FY 2021</t>
  </si>
  <si>
    <t>FY 2022</t>
  </si>
  <si>
    <t>FY 2023</t>
  </si>
  <si>
    <t>Revenue by Line of Business</t>
  </si>
  <si>
    <t>Voice</t>
  </si>
  <si>
    <t>%</t>
  </si>
  <si>
    <t>Data</t>
  </si>
  <si>
    <t>Core Connectivity</t>
  </si>
  <si>
    <t>Incubation Services</t>
  </si>
  <si>
    <t>Others (Subsidiaries + Real Estate)</t>
  </si>
  <si>
    <t>Data Revenue by Segment</t>
  </si>
  <si>
    <t>Enterprise</t>
  </si>
  <si>
    <t>Financial Highlights</t>
  </si>
  <si>
    <t>Key Ratios</t>
  </si>
  <si>
    <t>EBITDA Margin</t>
  </si>
  <si>
    <t>EBIT Margin</t>
  </si>
  <si>
    <t>Net Profit Margin</t>
  </si>
  <si>
    <t>Net Debt to EBITDA (LTM)</t>
  </si>
  <si>
    <t>Times</t>
  </si>
  <si>
    <t>Weighted Average Cost of Debt</t>
  </si>
  <si>
    <t>Interest Coverage Ratio (LTM)</t>
  </si>
  <si>
    <t>Return on Capital Employed</t>
  </si>
  <si>
    <t>Valuation Indicators</t>
  </si>
  <si>
    <t>Market Capitalisation</t>
  </si>
  <si>
    <t>₹, Cr</t>
  </si>
  <si>
    <t>Enterprise Value</t>
  </si>
  <si>
    <t>EV / EBITDA (LTM)</t>
  </si>
  <si>
    <t>Gross Revenue</t>
  </si>
  <si>
    <t>Net Revenue</t>
  </si>
  <si>
    <t>EBITDA</t>
  </si>
  <si>
    <t>Depreciation &amp; Amortisation</t>
  </si>
  <si>
    <t xml:space="preserve">EBIT </t>
  </si>
  <si>
    <t>Other Income</t>
  </si>
  <si>
    <t>Finance Cost</t>
  </si>
  <si>
    <t>Exceptional Items</t>
  </si>
  <si>
    <t>Profit Before Tax</t>
  </si>
  <si>
    <t>Tax Expense</t>
  </si>
  <si>
    <t>Profit After Tax</t>
  </si>
  <si>
    <t>Cash from Operations</t>
  </si>
  <si>
    <t>Cash Capex</t>
  </si>
  <si>
    <t>Free Cash Flow</t>
  </si>
  <si>
    <t>TCTSL</t>
  </si>
  <si>
    <t>Rental</t>
  </si>
  <si>
    <t>Shareholder's Fund</t>
  </si>
  <si>
    <t>Share Capital</t>
  </si>
  <si>
    <t>Reserves and Surplus</t>
  </si>
  <si>
    <t>Minority Interest Liability</t>
  </si>
  <si>
    <t>Non-Current Liabilities</t>
  </si>
  <si>
    <t>Current Liabilities</t>
  </si>
  <si>
    <t>Total Liabilities</t>
  </si>
  <si>
    <t>Total Equity and Liabilities</t>
  </si>
  <si>
    <t>Assets</t>
  </si>
  <si>
    <t>Non-Current Assets</t>
  </si>
  <si>
    <t>Fixed Assets</t>
  </si>
  <si>
    <t>Investments</t>
  </si>
  <si>
    <t>Others</t>
  </si>
  <si>
    <t>Current Assets</t>
  </si>
  <si>
    <t>Total Assets</t>
  </si>
  <si>
    <t>Consolidated Balance Sheet - INR crores</t>
  </si>
  <si>
    <t>Subs and Real Estate</t>
  </si>
  <si>
    <t>Digital Portfolio</t>
  </si>
  <si>
    <t>Indian Rupee (INR)</t>
  </si>
  <si>
    <t>Other International Currencies</t>
  </si>
  <si>
    <t>India</t>
  </si>
  <si>
    <t>Rest of World</t>
  </si>
  <si>
    <t>Gross Revenue by Currency</t>
  </si>
  <si>
    <t>Data Revenue by Geography</t>
  </si>
  <si>
    <t>Committed Capital Expenditure</t>
  </si>
  <si>
    <t>Debt Profile</t>
  </si>
  <si>
    <t>Gross Debt</t>
  </si>
  <si>
    <t>Foreign Currency Loans</t>
  </si>
  <si>
    <t>INR Loans</t>
  </si>
  <si>
    <t>Cash &amp; Cash Equivalent</t>
  </si>
  <si>
    <t>Net Debt</t>
  </si>
  <si>
    <t>Human Resource Analysis</t>
  </si>
  <si>
    <t>Tata Communications</t>
  </si>
  <si>
    <t>Total Employees</t>
  </si>
  <si>
    <t>Total</t>
  </si>
  <si>
    <t>Shareholding and Financial Data</t>
  </si>
  <si>
    <t>UNITS</t>
  </si>
  <si>
    <t xml:space="preserve">Quarter Ended </t>
  </si>
  <si>
    <t>Code / Exchange</t>
  </si>
  <si>
    <t>TATACOMM / NSE</t>
  </si>
  <si>
    <t>Bloomberg</t>
  </si>
  <si>
    <t>TCOM IN</t>
  </si>
  <si>
    <t>Cr, No</t>
  </si>
  <si>
    <t>₹ / Share</t>
  </si>
  <si>
    <t>Combined Average Daily Volume (NSE and BSE)</t>
  </si>
  <si>
    <t>Nos in 000/day</t>
  </si>
  <si>
    <t>Combined Average Daily Value (NSE and BSE)</t>
  </si>
  <si>
    <t>Enterprise Value / EBITDA (LTM)</t>
  </si>
  <si>
    <t>Category</t>
  </si>
  <si>
    <t>% Holding</t>
  </si>
  <si>
    <t>Promoter &amp; Promoter Group</t>
  </si>
  <si>
    <t>Tata Group</t>
  </si>
  <si>
    <t>Sub-Total</t>
  </si>
  <si>
    <t>Public Shareholding</t>
  </si>
  <si>
    <t>Domestic Institutions</t>
  </si>
  <si>
    <t>Foreign Institutions</t>
  </si>
  <si>
    <t>Non-Institutions (Retail)</t>
  </si>
  <si>
    <t>₹ Cr / day</t>
  </si>
  <si>
    <t>Collaboration and Managed CPaaS</t>
  </si>
  <si>
    <t>Cloud and Security</t>
  </si>
  <si>
    <t>Next Gen Connectivity</t>
  </si>
  <si>
    <t>Media</t>
  </si>
  <si>
    <t>Service provider</t>
  </si>
  <si>
    <t>Gross Revenue Growth QoQ</t>
  </si>
  <si>
    <t>M&amp;A Quarterly  - INR crores</t>
  </si>
  <si>
    <t>EBIT</t>
  </si>
  <si>
    <t>Switch</t>
  </si>
  <si>
    <t>Capex</t>
  </si>
  <si>
    <t>It includes investment in Gross Fixed Assets capitalized during the quarter and capital work in progress during the relevant period.</t>
  </si>
  <si>
    <t>Capital Employed</t>
  </si>
  <si>
    <t>Capital Employed is defined as sum of equity attributable to equity shareholders and net debt / (net cash).</t>
  </si>
  <si>
    <t>Earnings Per Share (EPS)-Basic</t>
  </si>
  <si>
    <t>It is computed by dividing net profit or loss attributable for the period to equity shareholders by the weighted average number of equity shares outstanding during the period.</t>
  </si>
  <si>
    <t>Earnings Per Share (EPS)- Diluted</t>
  </si>
  <si>
    <t xml:space="preserve">Diluted earnings per share is calculated by adjusting net profit or loss for the period attributable to equity shareholders and the weighted average number of shares outstanding during the period for the effects of all dilutive potential equity shares. </t>
  </si>
  <si>
    <t>Earnings before interest, taxation excluding other income for the relevant period.</t>
  </si>
  <si>
    <t>EBIT (Including Other Income)</t>
  </si>
  <si>
    <t>Earnings before interest, taxation including other income for the relevant period.</t>
  </si>
  <si>
    <t>Earnings before interest, taxation, depreciation and amortization and charity and donation excluding other income for the relevant period. It is defined as operating income and does not include depreciation and amortization expense, finance cost and tax expense.</t>
  </si>
  <si>
    <t xml:space="preserve">EBITDA (Including Other Income) </t>
  </si>
  <si>
    <t>Earnings before interest, taxation, depreciation and amortization and charity and donation including other income for the relevant period.</t>
  </si>
  <si>
    <t>Enterprise Value (EV)</t>
  </si>
  <si>
    <t>Calculated as sum of Market Capitalization plus Net Debt / (Net Cash) as at the end of the relevant period.</t>
  </si>
  <si>
    <t>EV / EBITDA (times)(LTM)</t>
  </si>
  <si>
    <t>Computed by dividing Enterprise Value as at the end of the relevant period (EV) by EBITDA for the preceding (last) 12 months from the end of the relevant period.</t>
  </si>
  <si>
    <t>It is defined as Cash from Operations adjusted for Cash Capex</t>
  </si>
  <si>
    <t>GAAP</t>
  </si>
  <si>
    <t>Generally Accepted Accounting Principle</t>
  </si>
  <si>
    <t>INDAS</t>
  </si>
  <si>
    <t>Indian Accounting Standard</t>
  </si>
  <si>
    <t>Intangibles</t>
  </si>
  <si>
    <t>Comprises of acquisition cost of software.</t>
  </si>
  <si>
    <t>NA/∞</t>
  </si>
  <si>
    <t xml:space="preserve">Not ascertainable (infinite)   </t>
  </si>
  <si>
    <t>Interest Coverage Ratio(LTM)</t>
  </si>
  <si>
    <t>It is computed by dividing EBIT for the preceding (last) 12 months from the end of relevant period by interest on borrowing for the preceding (last) 12 months.</t>
  </si>
  <si>
    <t>LTM</t>
  </si>
  <si>
    <t>Last Twelve months</t>
  </si>
  <si>
    <t>Market Capitalization</t>
  </si>
  <si>
    <t>Number of issued and outstanding shares as at end of the period multiplied by closing market price (NSE) as at end of the period.</t>
  </si>
  <si>
    <t>Mn</t>
  </si>
  <si>
    <t>Million</t>
  </si>
  <si>
    <t>Net Debt / (Net Cash)</t>
  </si>
  <si>
    <t xml:space="preserve">Total Borrowings Less Cash and Cash Equivalents on the last day of the quarter. </t>
  </si>
  <si>
    <t>Net Debt / (Net Cash) to EBITDA (LTM)</t>
  </si>
  <si>
    <t xml:space="preserve">It is computed by dividing net debt / (net cash) as at the end of the relevant period by EBITDA for preceding (last) 12 months from the end of the relevant period. </t>
  </si>
  <si>
    <t>PE Ratio</t>
  </si>
  <si>
    <t xml:space="preserve">Price to Earnings ratio is calculated as closing market price (NSE) as at the end of relevant period, divided by diluted annual earnings per share. Annual Diluted Earnings per share is calculated by adding the preceding last four quarters diluted Earnings per share </t>
  </si>
  <si>
    <t>ROC</t>
  </si>
  <si>
    <t>Registrar of Companies</t>
  </si>
  <si>
    <t>Return On Capital Employed (ROCE)  Pre Tax - (LTM)</t>
  </si>
  <si>
    <t xml:space="preserve">For the full year computations, ROCE is computed by dividing the sum of EBIT for the period by average capital employed. For the quarterly computations, it is computed by dividing sum of EBIT for the preceding (last) 12 months from the end of the relevant period by average capital employed. </t>
  </si>
  <si>
    <t>CSR</t>
  </si>
  <si>
    <t>Corporate social responsibility</t>
  </si>
  <si>
    <t>Profit After Tax + Depreciation + Taxes + Interest Expense+ Non-operating Exp– Lease Payment - Working Capital movement – Cash Tax Paid + Tax Refund</t>
  </si>
  <si>
    <t>N/A</t>
  </si>
  <si>
    <t>Depreciation</t>
  </si>
  <si>
    <t>Company Related Terms</t>
  </si>
  <si>
    <t>Consolidated Balance Sheet</t>
  </si>
  <si>
    <t>Gross Revenue Growth YoY</t>
  </si>
  <si>
    <t>Other KPIs</t>
  </si>
  <si>
    <t>Shareholding Pattern</t>
  </si>
  <si>
    <t>Quarterly Consolidated P&amp;L (Underlying) - INR crores</t>
  </si>
  <si>
    <t>Quarterly Key Trends (Underlying) - INR crores</t>
  </si>
  <si>
    <t>Quarterly Other KPIs - INR crores</t>
  </si>
  <si>
    <t>Quarterly Shareholding Pattern</t>
  </si>
  <si>
    <t>Gross Revenue Break Up of Digital Portfolio</t>
  </si>
  <si>
    <t>Includes the impact of acquisitions and disposals, if any.</t>
  </si>
  <si>
    <t>Average Exchange Rates</t>
  </si>
  <si>
    <t>Closing Exchange Rates</t>
  </si>
  <si>
    <t>Quarter Ended Exchange Rate</t>
  </si>
  <si>
    <t>Core Connectivity Revenue by Segment</t>
  </si>
  <si>
    <t>Quarterly Key Trends (Reported) - INR crores</t>
  </si>
  <si>
    <t>Quarterly Consolidated P&amp;L (Reported) - INR crores</t>
  </si>
  <si>
    <t>Exchange Rate</t>
  </si>
  <si>
    <t>As at Sep 30, 2023</t>
  </si>
  <si>
    <t>TCR</t>
  </si>
  <si>
    <t>TCPS</t>
  </si>
  <si>
    <t>TCTS</t>
  </si>
  <si>
    <t>As at Dec 31, 2023</t>
  </si>
  <si>
    <t>As at Mar 31, 2024</t>
  </si>
  <si>
    <t>FY 2024</t>
  </si>
  <si>
    <t>Data Revenue by Currency</t>
  </si>
  <si>
    <t>Consolidated PL</t>
  </si>
  <si>
    <t>Key Trends</t>
  </si>
  <si>
    <t>As at Jun 30, 2024</t>
  </si>
  <si>
    <t>Consolidated Financials</t>
  </si>
  <si>
    <t>As at Sep 30, 2024</t>
  </si>
  <si>
    <t>As at Dec 31, 2024</t>
  </si>
  <si>
    <t>Mar 31, 2025</t>
  </si>
  <si>
    <t>No. of Shares Outstanding (31/03/2025)</t>
  </si>
  <si>
    <t>Market Capitalisation (31/03/2025)</t>
  </si>
  <si>
    <t>Closing Market Price - NSE (31/03/2025)</t>
  </si>
  <si>
    <t>FY 2025</t>
  </si>
  <si>
    <t>As at Jun 30, 2023</t>
  </si>
  <si>
    <t>As at Mar 31, 2025</t>
  </si>
  <si>
    <t>Tata Communications Data Pack - FY 2023 to present</t>
  </si>
  <si>
    <r>
      <t xml:space="preserve">• </t>
    </r>
    <r>
      <rPr>
        <b/>
        <u/>
        <sz val="11"/>
        <color theme="1"/>
        <rFont val="Calibri"/>
        <family val="2"/>
        <scheme val="minor"/>
      </rPr>
      <t>Disclosures</t>
    </r>
    <r>
      <rPr>
        <sz val="11"/>
        <color theme="1"/>
        <rFont val="Calibri"/>
        <family val="2"/>
        <scheme val="minor"/>
      </rPr>
      <t xml:space="preserve">:
i) In Q4FY25, we received the sale proceeds from the stake sale in TCPSL executed in Q3FY25. Accordingly, the financials for FY24 and FY25 have been reinstated to exclude TCPSL
ii) In Q4FY25, Netfoundry financials continue to be disclosed as discontinued operations. This was an outcome of the management's strategic review of investments.  The financials of FY24 and FY25 have been resinstated to reflect the same. This subsidiary was earlier disclosed under Data Services in segment information
iii) There are no changes to the consolidated balance sheet
iv) In Q4FY25, we received the sale proceed from sale of a large land parcel, the gain from which is recorded under exceptional items
v) Cash flow from operations, Cash Capex and Free Cash Flow are at a consolidated level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</si>
</sst>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1" formatCode="_ * #,##0_ ;_ * \-#,##0_ ;_ * &quot;-&quot;_ ;_ @_ "/>
    <numFmt numFmtId="43" formatCode="_ * #,##0.00_ ;_ * \-#,##0.00_ ;_ * &quot;-&quot;??_ ;_ @_ "/>
    <numFmt numFmtId="164" formatCode="_(* #,##0_);_(* \(#,##0\);_(* &quot;-&quot;_);_(@_)"/>
    <numFmt numFmtId="165" formatCode="_([$€-2]* #,##0.00_);_([$€-2]* \(#,##0.00\);_([$€-2]* &quot;-&quot;??_)"/>
    <numFmt numFmtId="166" formatCode="mmm/yyyy"/>
    <numFmt numFmtId="167" formatCode="0.0"/>
    <numFmt numFmtId="168" formatCode="_ * #,##0.0_ ;_ * \-#,##0.0_ ;_ * &quot;-&quot;??_ ;_ @_ "/>
    <numFmt numFmtId="169" formatCode="0.0%"/>
    <numFmt numFmtId="170" formatCode="#,##0.0"/>
    <numFmt numFmtId="171" formatCode="_(* #,##0.0_);_(* \(#,##0.0\);_(* &quot;-&quot;??_);_(@_)"/>
    <numFmt numFmtId="172" formatCode="_ * #,##0.0_ ;_ * \-#,##0.0_ ;_ * &quot;-&quot;?_ ;_ @_ "/>
    <numFmt numFmtId="173" formatCode="_ * #,##0_ ;_ * \-#,##0_ ;_ * &quot;-&quot;??_ ;_ @_ "/>
    <numFmt numFmtId="174" formatCode="#,##0.0%"/>
    <numFmt numFmtId="175" formatCode="#,##0.00%"/>
    <numFmt numFmtId="176" formatCode="_ * #,##0.000000_ ;_ * \-#,##0.000000_ ;_ * &quot;-&quot;??_ ;_ @_ "/>
    <numFmt numFmtId="177" formatCode="_ * #,##0.000_ ;_ * \-#,##0.000_ ;_ * &quot;-&quot;??_ ;_ @_ "/>
  </numFmts>
  <fonts count="42" x14ac:knownFonts="1">
    <font>
      <sz val="11"/>
      <color theme="1"/>
      <name val="Calibri"/>
      <family val="2"/>
      <scheme val="minor"/>
    </font>
    <font>
      <sz val="11"/>
      <color theme="1"/>
      <name val="Calibri"/>
      <family val="2"/>
      <scheme val="minor"/>
    </font>
    <font>
      <u/>
      <sz val="11"/>
      <color theme="10"/>
      <name val="Calibri"/>
      <family val="2"/>
      <scheme val="minor"/>
    </font>
    <font>
      <b/>
      <sz val="16"/>
      <color theme="4" tint="-0.249977111117893"/>
      <name val="Calibri"/>
      <family val="2"/>
      <scheme val="minor"/>
    </font>
    <font>
      <sz val="11"/>
      <color theme="1" tint="0.34998626667073579"/>
      <name val="Calibri"/>
      <family val="2"/>
      <scheme val="minor"/>
    </font>
    <font>
      <b/>
      <sz val="12"/>
      <color theme="1" tint="0.34998626667073579"/>
      <name val="Calibri"/>
      <family val="2"/>
      <scheme val="minor"/>
    </font>
    <font>
      <sz val="14"/>
      <color theme="4" tint="-0.249977111117893"/>
      <name val="Calibri"/>
      <family val="2"/>
      <scheme val="minor"/>
    </font>
    <font>
      <u/>
      <sz val="11"/>
      <color theme="0"/>
      <name val="Calibri"/>
      <family val="2"/>
      <scheme val="minor"/>
    </font>
    <font>
      <u/>
      <sz val="11"/>
      <color rgb="FF808080"/>
      <name val="Calibri"/>
      <family val="2"/>
      <scheme val="minor"/>
    </font>
    <font>
      <sz val="11"/>
      <color rgb="FF808080"/>
      <name val="Calibri"/>
      <family val="2"/>
      <scheme val="minor"/>
    </font>
    <font>
      <sz val="11"/>
      <color rgb="FF2F75B5"/>
      <name val="Calibri"/>
      <family val="2"/>
      <scheme val="minor"/>
    </font>
    <font>
      <b/>
      <sz val="12"/>
      <color theme="1" tint="0.499984740745262"/>
      <name val="Calibri"/>
      <family val="2"/>
      <scheme val="minor"/>
    </font>
    <font>
      <b/>
      <sz val="12"/>
      <color rgb="FF808080"/>
      <name val="Calibri"/>
      <family val="2"/>
      <scheme val="minor"/>
    </font>
    <font>
      <b/>
      <sz val="11"/>
      <color theme="1" tint="0.499984740745262"/>
      <name val="Calibri"/>
      <family val="2"/>
      <scheme val="minor"/>
    </font>
    <font>
      <b/>
      <sz val="11"/>
      <color rgb="FF808080"/>
      <name val="Calibri"/>
      <family val="2"/>
      <scheme val="minor"/>
    </font>
    <font>
      <sz val="8"/>
      <name val="Arial"/>
      <family val="2"/>
    </font>
    <font>
      <b/>
      <sz val="11"/>
      <color rgb="FF2F75B5"/>
      <name val="Calibri"/>
      <family val="2"/>
      <scheme val="minor"/>
    </font>
    <font>
      <b/>
      <sz val="12"/>
      <color theme="0"/>
      <name val="Calibri"/>
      <family val="2"/>
      <scheme val="minor"/>
    </font>
    <font>
      <sz val="11"/>
      <color theme="9" tint="-0.249977111117893"/>
      <name val="Calibri"/>
      <family val="2"/>
      <scheme val="minor"/>
    </font>
    <font>
      <sz val="11"/>
      <color theme="1" tint="0.499984740745262"/>
      <name val="Calibri"/>
      <family val="2"/>
      <scheme val="minor"/>
    </font>
    <font>
      <sz val="8"/>
      <color theme="1"/>
      <name val="Arial"/>
      <family val="2"/>
    </font>
    <font>
      <sz val="11"/>
      <color theme="0" tint="-0.499984740745262"/>
      <name val="Calibri"/>
      <family val="2"/>
      <scheme val="minor"/>
    </font>
    <font>
      <b/>
      <sz val="11"/>
      <color theme="0"/>
      <name val="Calibri"/>
      <family val="2"/>
      <scheme val="minor"/>
    </font>
    <font>
      <i/>
      <sz val="10"/>
      <color rgb="FF808080"/>
      <name val="Calibri"/>
      <family val="2"/>
      <scheme val="minor"/>
    </font>
    <font>
      <sz val="11"/>
      <color theme="1"/>
      <name val="Arial"/>
      <family val="2"/>
    </font>
    <font>
      <sz val="10"/>
      <color rgb="FF808080"/>
      <name val="Calibri"/>
      <family val="2"/>
      <scheme val="minor"/>
    </font>
    <font>
      <b/>
      <sz val="10"/>
      <color rgb="FF808080"/>
      <name val="Calibri"/>
      <family val="2"/>
      <scheme val="minor"/>
    </font>
    <font>
      <b/>
      <sz val="8"/>
      <color rgb="FFFF0000"/>
      <name val="Arial"/>
      <family val="2"/>
    </font>
    <font>
      <sz val="10"/>
      <color theme="1"/>
      <name val="Calibri Light"/>
      <family val="2"/>
      <scheme val="major"/>
    </font>
    <font>
      <b/>
      <sz val="10"/>
      <color theme="1"/>
      <name val="Calibri Light"/>
      <family val="2"/>
      <scheme val="major"/>
    </font>
    <font>
      <b/>
      <sz val="11"/>
      <color theme="1"/>
      <name val="Calibri"/>
      <family val="2"/>
      <scheme val="minor"/>
    </font>
    <font>
      <b/>
      <sz val="11"/>
      <color theme="0" tint="-0.499984740745262"/>
      <name val="Calibri"/>
      <family val="2"/>
      <scheme val="minor"/>
    </font>
    <font>
      <b/>
      <sz val="12"/>
      <color theme="2" tint="-0.499984740745262"/>
      <name val="Calibri"/>
      <family val="2"/>
      <scheme val="minor"/>
    </font>
    <font>
      <i/>
      <sz val="9"/>
      <color rgb="FF808080"/>
      <name val="Calibri"/>
      <family val="2"/>
      <scheme val="minor"/>
    </font>
    <font>
      <b/>
      <sz val="11"/>
      <color theme="1"/>
      <name val="Arial"/>
      <family val="2"/>
    </font>
    <font>
      <b/>
      <sz val="9"/>
      <color rgb="FF000000"/>
      <name val="Arial"/>
      <family val="2"/>
    </font>
    <font>
      <b/>
      <u/>
      <sz val="9"/>
      <color rgb="FF000000"/>
      <name val="Arial"/>
      <family val="2"/>
    </font>
    <font>
      <sz val="8"/>
      <color rgb="FF000000"/>
      <name val="Arial"/>
      <family val="2"/>
    </font>
    <font>
      <sz val="10"/>
      <color rgb="FF2F75B5"/>
      <name val="Calibri"/>
      <family val="2"/>
      <scheme val="minor"/>
    </font>
    <font>
      <u/>
      <sz val="11"/>
      <color theme="1"/>
      <name val="Calibri"/>
      <family val="2"/>
      <scheme val="minor"/>
    </font>
    <font>
      <sz val="10"/>
      <name val="Calibri Light"/>
      <family val="2"/>
      <scheme val="major"/>
    </font>
    <font>
      <b/>
      <u/>
      <sz val="11"/>
      <color theme="1"/>
      <name val="Calibri"/>
      <family val="2"/>
      <scheme val="minor"/>
    </font>
  </fonts>
  <fills count="7">
    <fill>
      <patternFill patternType="none"/>
    </fill>
    <fill>
      <patternFill patternType="gray125"/>
    </fill>
    <fill>
      <patternFill patternType="solid">
        <fgColor theme="4" tint="-0.249977111117893"/>
        <bgColor indexed="64"/>
      </patternFill>
    </fill>
    <fill>
      <patternFill patternType="solid">
        <fgColor theme="2" tint="-0.49998474074526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theme="1" tint="0.499984740745262"/>
      </bottom>
      <diagonal/>
    </border>
    <border>
      <left style="thin">
        <color theme="0" tint="-0.14999847407452621"/>
      </left>
      <right/>
      <top/>
      <bottom/>
      <diagonal/>
    </border>
    <border>
      <left/>
      <right/>
      <top style="thin">
        <color theme="1" tint="0.499984740745262"/>
      </top>
      <bottom style="thin">
        <color theme="1" tint="0.499984740745262"/>
      </bottom>
      <diagonal/>
    </border>
    <border>
      <left/>
      <right/>
      <top style="thin">
        <color theme="1" tint="0.499984740745262"/>
      </top>
      <bottom style="medium">
        <color theme="1" tint="0.499984740745262"/>
      </bottom>
      <diagonal/>
    </border>
    <border>
      <left style="thin">
        <color theme="0" tint="-0.14999847407452621"/>
      </left>
      <right style="thin">
        <color theme="0" tint="-0.499984740745262"/>
      </right>
      <top style="thin">
        <color theme="0"/>
      </top>
      <bottom/>
      <diagonal/>
    </border>
    <border>
      <left/>
      <right/>
      <top style="thin">
        <color theme="0"/>
      </top>
      <bottom/>
      <diagonal/>
    </border>
    <border>
      <left/>
      <right style="thin">
        <color theme="0" tint="-0.14999847407452621"/>
      </right>
      <top/>
      <bottom/>
      <diagonal/>
    </border>
    <border>
      <left style="thin">
        <color theme="0" tint="-0.14999847407452621"/>
      </left>
      <right style="thin">
        <color theme="0" tint="-0.499984740745262"/>
      </right>
      <top/>
      <bottom/>
      <diagonal/>
    </border>
    <border>
      <left style="thin">
        <color theme="0" tint="-0.14999847407452621"/>
      </left>
      <right style="thin">
        <color theme="0" tint="-0.499984740745262"/>
      </right>
      <top/>
      <bottom style="thin">
        <color theme="0" tint="-0.14999847407452621"/>
      </bottom>
      <diagonal/>
    </border>
    <border>
      <left/>
      <right/>
      <top/>
      <bottom style="thin">
        <color theme="0" tint="-0.14999847407452621"/>
      </bottom>
      <diagonal/>
    </border>
    <border>
      <left/>
      <right style="thin">
        <color theme="0" tint="-0.14999847407452621"/>
      </right>
      <top/>
      <bottom style="thin">
        <color theme="0" tint="-0.14999847407452621"/>
      </bottom>
      <diagonal/>
    </border>
    <border>
      <left/>
      <right style="thin">
        <color theme="1" tint="0.499984740745262"/>
      </right>
      <top/>
      <bottom/>
      <diagonal/>
    </border>
    <border>
      <left/>
      <right style="thin">
        <color theme="1" tint="0.499984740745262"/>
      </right>
      <top/>
      <bottom style="thin">
        <color theme="0"/>
      </bottom>
      <diagonal/>
    </border>
    <border>
      <left/>
      <right/>
      <top/>
      <bottom style="thin">
        <color theme="0"/>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
      <left style="medium">
        <color rgb="FFFFFFFF"/>
      </left>
      <right style="medium">
        <color rgb="FFFFFFFF"/>
      </right>
      <top/>
      <bottom/>
      <diagonal/>
    </border>
    <border>
      <left/>
      <right style="medium">
        <color rgb="FFFFFFFF"/>
      </right>
      <top/>
      <bottom/>
      <diagonal/>
    </border>
    <border>
      <left style="medium">
        <color rgb="FFFFFFFF"/>
      </left>
      <right style="medium">
        <color rgb="FFFFFFFF"/>
      </right>
      <top style="medium">
        <color rgb="FFFFFFFF"/>
      </top>
      <bottom/>
      <diagonal/>
    </border>
    <border>
      <left style="medium">
        <color rgb="FFFFFFFF"/>
      </left>
      <right/>
      <top/>
      <bottom style="medium">
        <color rgb="FFFFFFFF"/>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165" fontId="1" fillId="0" borderId="0"/>
    <xf numFmtId="0" fontId="15" fillId="0" borderId="0"/>
  </cellStyleXfs>
  <cellXfs count="166">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3" fillId="0" borderId="0" xfId="0" applyFont="1"/>
    <xf numFmtId="0" fontId="0" fillId="0" borderId="5" xfId="0" applyBorder="1"/>
    <xf numFmtId="0" fontId="4" fillId="0" borderId="0" xfId="0" quotePrefix="1" applyFont="1" applyAlignment="1">
      <alignment vertical="center" wrapText="1"/>
    </xf>
    <xf numFmtId="0" fontId="5" fillId="0" borderId="0" xfId="0" applyFont="1"/>
    <xf numFmtId="0" fontId="2" fillId="0" borderId="0" xfId="3" applyBorder="1"/>
    <xf numFmtId="0" fontId="0" fillId="0" borderId="6" xfId="0" applyBorder="1"/>
    <xf numFmtId="0" fontId="0" fillId="0" borderId="7" xfId="0" applyBorder="1"/>
    <xf numFmtId="0" fontId="0" fillId="0" borderId="8" xfId="0" applyBorder="1"/>
    <xf numFmtId="0" fontId="6" fillId="0" borderId="0" xfId="0" applyFont="1"/>
    <xf numFmtId="0" fontId="8" fillId="0" borderId="0" xfId="3" applyFont="1" applyBorder="1" applyAlignment="1">
      <alignment vertical="center"/>
    </xf>
    <xf numFmtId="0" fontId="9" fillId="0" borderId="0" xfId="0" applyFont="1"/>
    <xf numFmtId="0" fontId="10" fillId="0" borderId="0" xfId="0" applyFont="1"/>
    <xf numFmtId="0" fontId="11" fillId="0" borderId="0" xfId="0" applyFont="1"/>
    <xf numFmtId="0" fontId="12" fillId="0" borderId="0" xfId="0" applyFont="1"/>
    <xf numFmtId="0" fontId="13" fillId="0" borderId="0" xfId="4" applyNumberFormat="1" applyFont="1" applyAlignment="1">
      <alignment vertical="center" wrapText="1"/>
    </xf>
    <xf numFmtId="0" fontId="14" fillId="0" borderId="9" xfId="4" applyNumberFormat="1" applyFont="1" applyBorder="1" applyAlignment="1">
      <alignment horizontal="center" vertical="center" wrapText="1"/>
    </xf>
    <xf numFmtId="166" fontId="14" fillId="0" borderId="9" xfId="5" quotePrefix="1" applyNumberFormat="1" applyFont="1" applyBorder="1" applyAlignment="1">
      <alignment horizontal="center" vertical="center"/>
    </xf>
    <xf numFmtId="166" fontId="16" fillId="0" borderId="9" xfId="5" quotePrefix="1" applyNumberFormat="1" applyFont="1" applyBorder="1" applyAlignment="1">
      <alignment horizontal="center" vertical="center"/>
    </xf>
    <xf numFmtId="0" fontId="17" fillId="3" borderId="0" xfId="4" applyNumberFormat="1" applyFont="1" applyFill="1" applyAlignment="1">
      <alignment vertical="center" wrapText="1"/>
    </xf>
    <xf numFmtId="166" fontId="14" fillId="0" borderId="0" xfId="5" quotePrefix="1" applyNumberFormat="1" applyFont="1" applyAlignment="1">
      <alignment horizontal="center" vertical="center"/>
    </xf>
    <xf numFmtId="166" fontId="16" fillId="0" borderId="0" xfId="5" quotePrefix="1" applyNumberFormat="1" applyFont="1" applyAlignment="1">
      <alignment horizontal="center" vertical="center"/>
    </xf>
    <xf numFmtId="0" fontId="18" fillId="0" borderId="0" xfId="0" applyFont="1"/>
    <xf numFmtId="0" fontId="9" fillId="0" borderId="0" xfId="0" applyFont="1" applyAlignment="1">
      <alignment horizontal="center"/>
    </xf>
    <xf numFmtId="167" fontId="9" fillId="0" borderId="0" xfId="0" applyNumberFormat="1" applyFont="1"/>
    <xf numFmtId="167" fontId="10" fillId="0" borderId="0" xfId="0" applyNumberFormat="1" applyFont="1"/>
    <xf numFmtId="168" fontId="9" fillId="0" borderId="0" xfId="1" applyNumberFormat="1" applyFont="1" applyFill="1" applyBorder="1"/>
    <xf numFmtId="0" fontId="14" fillId="0" borderId="0" xfId="0" applyFont="1"/>
    <xf numFmtId="167" fontId="19" fillId="0" borderId="0" xfId="0" applyNumberFormat="1" applyFont="1"/>
    <xf numFmtId="0" fontId="19" fillId="0" borderId="0" xfId="0" applyFont="1" applyAlignment="1">
      <alignment horizontal="left" indent="1"/>
    </xf>
    <xf numFmtId="0" fontId="19" fillId="0" borderId="0" xfId="0" applyFont="1"/>
    <xf numFmtId="169" fontId="13" fillId="0" borderId="0" xfId="2" applyNumberFormat="1" applyFont="1" applyBorder="1" applyAlignment="1">
      <alignment horizontal="left"/>
    </xf>
    <xf numFmtId="169" fontId="13" fillId="0" borderId="0" xfId="2" applyNumberFormat="1" applyFont="1" applyBorder="1"/>
    <xf numFmtId="169" fontId="9" fillId="0" borderId="0" xfId="2" applyNumberFormat="1" applyFont="1" applyBorder="1" applyAlignment="1">
      <alignment horizontal="center"/>
    </xf>
    <xf numFmtId="169" fontId="14" fillId="0" borderId="0" xfId="2" applyNumberFormat="1" applyFont="1" applyFill="1" applyBorder="1"/>
    <xf numFmtId="169" fontId="16" fillId="0" borderId="0" xfId="2" applyNumberFormat="1" applyFont="1" applyFill="1" applyBorder="1"/>
    <xf numFmtId="169" fontId="19" fillId="0" borderId="0" xfId="2" applyNumberFormat="1" applyFont="1" applyBorder="1" applyAlignment="1">
      <alignment horizontal="left" indent="1"/>
    </xf>
    <xf numFmtId="169" fontId="9" fillId="0" borderId="0" xfId="2" applyNumberFormat="1" applyFont="1" applyFill="1" applyBorder="1"/>
    <xf numFmtId="169" fontId="10" fillId="0" borderId="0" xfId="2" applyNumberFormat="1" applyFont="1" applyFill="1" applyBorder="1"/>
    <xf numFmtId="169" fontId="19" fillId="0" borderId="0" xfId="2" applyNumberFormat="1" applyFont="1" applyBorder="1"/>
    <xf numFmtId="170" fontId="9" fillId="0" borderId="0" xfId="0" applyNumberFormat="1" applyFont="1"/>
    <xf numFmtId="170" fontId="10" fillId="0" borderId="0" xfId="0" applyNumberFormat="1" applyFont="1"/>
    <xf numFmtId="0" fontId="20" fillId="0" borderId="0" xfId="0" applyFont="1"/>
    <xf numFmtId="169" fontId="9" fillId="0" borderId="0" xfId="0" applyNumberFormat="1" applyFont="1"/>
    <xf numFmtId="164" fontId="10" fillId="0" borderId="0" xfId="0" applyNumberFormat="1" applyFont="1"/>
    <xf numFmtId="0" fontId="13" fillId="0" borderId="0" xfId="0" applyFont="1" applyAlignment="1">
      <alignment horizontal="left" indent="1"/>
    </xf>
    <xf numFmtId="0" fontId="7" fillId="2" borderId="0" xfId="3" applyFont="1" applyFill="1" applyAlignment="1">
      <alignment vertical="center"/>
    </xf>
    <xf numFmtId="0" fontId="2" fillId="0" borderId="0" xfId="3" applyAlignment="1">
      <alignment vertical="center"/>
    </xf>
    <xf numFmtId="0" fontId="5" fillId="0" borderId="0" xfId="0" applyFont="1" applyAlignment="1">
      <alignment horizontal="center"/>
    </xf>
    <xf numFmtId="0" fontId="10" fillId="0" borderId="0" xfId="0" applyFont="1" applyAlignment="1">
      <alignment horizontal="center"/>
    </xf>
    <xf numFmtId="0" fontId="0" fillId="0" borderId="0" xfId="0" applyAlignment="1">
      <alignment horizontal="center"/>
    </xf>
    <xf numFmtId="0" fontId="14" fillId="0" borderId="10" xfId="4" applyNumberFormat="1" applyFont="1" applyBorder="1" applyAlignment="1">
      <alignment vertical="center" wrapText="1"/>
    </xf>
    <xf numFmtId="0" fontId="9" fillId="0" borderId="10" xfId="0" applyFont="1" applyBorder="1"/>
    <xf numFmtId="0" fontId="21" fillId="0" borderId="0" xfId="0" applyFont="1"/>
    <xf numFmtId="168" fontId="10" fillId="0" borderId="0" xfId="1" applyNumberFormat="1" applyFont="1" applyFill="1" applyBorder="1"/>
    <xf numFmtId="43" fontId="10" fillId="0" borderId="0" xfId="0" applyNumberFormat="1" applyFont="1"/>
    <xf numFmtId="0" fontId="17" fillId="3" borderId="0" xfId="0" applyFont="1" applyFill="1"/>
    <xf numFmtId="169" fontId="10" fillId="0" borderId="0" xfId="2" applyNumberFormat="1" applyFont="1" applyFill="1" applyBorder="1" applyAlignment="1">
      <alignment horizontal="right"/>
    </xf>
    <xf numFmtId="171" fontId="9" fillId="0" borderId="0" xfId="0" applyNumberFormat="1" applyFont="1"/>
    <xf numFmtId="41" fontId="9" fillId="0" borderId="0" xfId="0" applyNumberFormat="1" applyFont="1"/>
    <xf numFmtId="168" fontId="10" fillId="0" borderId="0" xfId="1" applyNumberFormat="1" applyFont="1" applyFill="1" applyBorder="1" applyAlignment="1">
      <alignment horizontal="right"/>
    </xf>
    <xf numFmtId="171" fontId="10" fillId="0" borderId="0" xfId="0" applyNumberFormat="1" applyFont="1"/>
    <xf numFmtId="0" fontId="23" fillId="0" borderId="10" xfId="0" applyFont="1" applyBorder="1" applyAlignment="1">
      <alignment horizontal="left" indent="1"/>
    </xf>
    <xf numFmtId="41" fontId="9" fillId="0" borderId="0" xfId="1" applyNumberFormat="1" applyFont="1" applyFill="1" applyBorder="1"/>
    <xf numFmtId="0" fontId="7" fillId="2" borderId="0" xfId="3" applyFont="1" applyFill="1" applyAlignment="1">
      <alignment horizontal="center" vertical="center"/>
    </xf>
    <xf numFmtId="0" fontId="24" fillId="0" borderId="0" xfId="0" applyFont="1"/>
    <xf numFmtId="0" fontId="22" fillId="3" borderId="0" xfId="0" applyFont="1" applyFill="1"/>
    <xf numFmtId="41" fontId="22" fillId="3" borderId="0" xfId="0" applyNumberFormat="1" applyFont="1" applyFill="1"/>
    <xf numFmtId="0" fontId="9" fillId="0" borderId="0" xfId="0" applyFont="1" applyAlignment="1">
      <alignment horizontal="left" indent="1"/>
    </xf>
    <xf numFmtId="41" fontId="10" fillId="0" borderId="0" xfId="1" applyNumberFormat="1" applyFont="1" applyFill="1" applyBorder="1"/>
    <xf numFmtId="41" fontId="10" fillId="0" borderId="0" xfId="1" applyNumberFormat="1" applyFont="1" applyFill="1" applyBorder="1" applyAlignment="1">
      <alignment horizontal="right"/>
    </xf>
    <xf numFmtId="41" fontId="9" fillId="0" borderId="11" xfId="1" applyNumberFormat="1" applyFont="1" applyFill="1" applyBorder="1"/>
    <xf numFmtId="41" fontId="10" fillId="0" borderId="11" xfId="1" applyNumberFormat="1" applyFont="1" applyFill="1" applyBorder="1"/>
    <xf numFmtId="0" fontId="25" fillId="0" borderId="10" xfId="0" applyFont="1" applyBorder="1" applyAlignment="1">
      <alignment horizontal="left" indent="1"/>
    </xf>
    <xf numFmtId="0" fontId="25" fillId="0" borderId="10" xfId="0" applyFont="1" applyBorder="1" applyAlignment="1">
      <alignment horizontal="left"/>
    </xf>
    <xf numFmtId="0" fontId="26" fillId="0" borderId="10" xfId="0" applyFont="1" applyBorder="1" applyAlignment="1">
      <alignment horizontal="left"/>
    </xf>
    <xf numFmtId="0" fontId="0" fillId="0" borderId="0" xfId="0" applyAlignment="1">
      <alignment horizontal="left" indent="2"/>
    </xf>
    <xf numFmtId="0" fontId="25" fillId="0" borderId="0" xfId="0" applyFont="1" applyAlignment="1">
      <alignment horizontal="left" indent="1"/>
    </xf>
    <xf numFmtId="0" fontId="27" fillId="0" borderId="0" xfId="0" applyFont="1" applyAlignment="1">
      <alignment horizontal="left"/>
    </xf>
    <xf numFmtId="172" fontId="20" fillId="0" borderId="0" xfId="0" applyNumberFormat="1" applyFont="1"/>
    <xf numFmtId="1" fontId="20" fillId="0" borderId="0" xfId="0" applyNumberFormat="1" applyFont="1"/>
    <xf numFmtId="0" fontId="28" fillId="4" borderId="15" xfId="0" applyFont="1" applyFill="1" applyBorder="1" applyAlignment="1">
      <alignment horizontal="center"/>
    </xf>
    <xf numFmtId="168" fontId="28" fillId="4" borderId="15" xfId="1" applyNumberFormat="1" applyFont="1" applyFill="1" applyBorder="1" applyAlignment="1">
      <alignment horizontal="center" vertical="center"/>
    </xf>
    <xf numFmtId="173" fontId="28" fillId="4" borderId="15" xfId="1" applyNumberFormat="1" applyFont="1" applyFill="1" applyBorder="1" applyAlignment="1">
      <alignment horizontal="center" vertical="center"/>
    </xf>
    <xf numFmtId="0" fontId="22" fillId="3" borderId="0" xfId="0" applyFont="1" applyFill="1" applyAlignment="1">
      <alignment horizontal="center"/>
    </xf>
    <xf numFmtId="0" fontId="28" fillId="0" borderId="13" xfId="0" applyFont="1" applyBorder="1"/>
    <xf numFmtId="0" fontId="28" fillId="0" borderId="14" xfId="0" applyFont="1" applyBorder="1" applyAlignment="1">
      <alignment horizontal="center"/>
    </xf>
    <xf numFmtId="0" fontId="28" fillId="0" borderId="16" xfId="0" applyFont="1" applyBorder="1"/>
    <xf numFmtId="0" fontId="28" fillId="0" borderId="0" xfId="0" applyFont="1" applyAlignment="1">
      <alignment horizontal="center"/>
    </xf>
    <xf numFmtId="0" fontId="28" fillId="0" borderId="17" xfId="0" applyFont="1" applyBorder="1"/>
    <xf numFmtId="0" fontId="28" fillId="0" borderId="18" xfId="0" applyFont="1" applyBorder="1" applyAlignment="1">
      <alignment horizontal="center"/>
    </xf>
    <xf numFmtId="0" fontId="29" fillId="0" borderId="13" xfId="0" applyFont="1" applyBorder="1"/>
    <xf numFmtId="0" fontId="28" fillId="0" borderId="16" xfId="0" applyFont="1" applyBorder="1" applyAlignment="1">
      <alignment horizontal="left" indent="1"/>
    </xf>
    <xf numFmtId="169" fontId="28" fillId="4" borderId="15" xfId="2" applyNumberFormat="1" applyFont="1" applyFill="1" applyBorder="1" applyAlignment="1">
      <alignment horizontal="center"/>
    </xf>
    <xf numFmtId="0" fontId="29" fillId="0" borderId="16" xfId="0" applyFont="1" applyBorder="1"/>
    <xf numFmtId="169" fontId="29" fillId="4" borderId="15" xfId="2" applyNumberFormat="1" applyFont="1" applyFill="1" applyBorder="1" applyAlignment="1">
      <alignment horizontal="center"/>
    </xf>
    <xf numFmtId="169" fontId="28" fillId="4" borderId="15" xfId="0" applyNumberFormat="1" applyFont="1" applyFill="1" applyBorder="1" applyAlignment="1">
      <alignment horizontal="center"/>
    </xf>
    <xf numFmtId="0" fontId="29" fillId="0" borderId="17" xfId="0" applyFont="1" applyBorder="1"/>
    <xf numFmtId="41" fontId="0" fillId="0" borderId="0" xfId="0" applyNumberFormat="1"/>
    <xf numFmtId="0" fontId="31" fillId="0" borderId="0" xfId="0" applyFont="1"/>
    <xf numFmtId="41" fontId="14" fillId="0" borderId="0" xfId="1" applyNumberFormat="1" applyFont="1" applyFill="1" applyBorder="1"/>
    <xf numFmtId="41" fontId="16" fillId="0" borderId="0" xfId="1" applyNumberFormat="1" applyFont="1" applyFill="1" applyBorder="1"/>
    <xf numFmtId="0" fontId="30" fillId="0" borderId="0" xfId="0" applyFont="1"/>
    <xf numFmtId="174" fontId="9" fillId="0" borderId="0" xfId="0" applyNumberFormat="1" applyFont="1"/>
    <xf numFmtId="174" fontId="10" fillId="0" borderId="0" xfId="0" applyNumberFormat="1" applyFont="1"/>
    <xf numFmtId="41" fontId="10" fillId="0" borderId="0" xfId="0" applyNumberFormat="1" applyFont="1"/>
    <xf numFmtId="41" fontId="14" fillId="0" borderId="0" xfId="0" applyNumberFormat="1" applyFont="1"/>
    <xf numFmtId="41" fontId="16" fillId="0" borderId="0" xfId="0" applyNumberFormat="1" applyFont="1"/>
    <xf numFmtId="0" fontId="32" fillId="0" borderId="0" xfId="0" applyFont="1"/>
    <xf numFmtId="41" fontId="9" fillId="0" borderId="12" xfId="1" applyNumberFormat="1" applyFont="1" applyFill="1" applyBorder="1"/>
    <xf numFmtId="41" fontId="10" fillId="0" borderId="12" xfId="1" applyNumberFormat="1" applyFont="1" applyFill="1" applyBorder="1"/>
    <xf numFmtId="41" fontId="10" fillId="0" borderId="12" xfId="1" applyNumberFormat="1" applyFont="1" applyFill="1" applyBorder="1" applyAlignment="1">
      <alignment horizontal="right"/>
    </xf>
    <xf numFmtId="0" fontId="33" fillId="0" borderId="0" xfId="0" applyFont="1" applyAlignment="1">
      <alignment horizontal="center"/>
    </xf>
    <xf numFmtId="0" fontId="34" fillId="0" borderId="0" xfId="0" applyFont="1" applyAlignment="1">
      <alignment horizontal="center" vertical="center"/>
    </xf>
    <xf numFmtId="0" fontId="20" fillId="5" borderId="25" xfId="0" applyFont="1" applyFill="1" applyBorder="1" applyAlignment="1">
      <alignment vertical="center" wrapText="1"/>
    </xf>
    <xf numFmtId="0" fontId="20" fillId="5" borderId="26" xfId="0" applyFont="1" applyFill="1" applyBorder="1" applyAlignment="1">
      <alignment horizontal="justify" vertical="center" wrapText="1"/>
    </xf>
    <xf numFmtId="0" fontId="37" fillId="5" borderId="25" xfId="0" applyFont="1" applyFill="1" applyBorder="1" applyAlignment="1">
      <alignment vertical="center" wrapText="1"/>
    </xf>
    <xf numFmtId="0" fontId="37" fillId="5" borderId="26" xfId="0" applyFont="1" applyFill="1" applyBorder="1" applyAlignment="1">
      <alignment horizontal="justify" vertical="center" wrapText="1"/>
    </xf>
    <xf numFmtId="0" fontId="37" fillId="5" borderId="27" xfId="0" applyFont="1" applyFill="1" applyBorder="1" applyAlignment="1">
      <alignment vertical="center" wrapText="1"/>
    </xf>
    <xf numFmtId="0" fontId="37" fillId="5" borderId="28" xfId="0" applyFont="1" applyFill="1" applyBorder="1" applyAlignment="1">
      <alignment horizontal="justify" vertical="center" wrapText="1"/>
    </xf>
    <xf numFmtId="0" fontId="20" fillId="5" borderId="27" xfId="0" applyFont="1" applyFill="1" applyBorder="1" applyAlignment="1">
      <alignment vertical="center" wrapText="1"/>
    </xf>
    <xf numFmtId="0" fontId="20" fillId="5" borderId="28" xfId="0" applyFont="1" applyFill="1" applyBorder="1" applyAlignment="1">
      <alignment horizontal="justify" vertical="center" wrapText="1"/>
    </xf>
    <xf numFmtId="0" fontId="37" fillId="5" borderId="27" xfId="0" applyFont="1" applyFill="1" applyBorder="1" applyAlignment="1">
      <alignment horizontal="justify" vertical="center" wrapText="1"/>
    </xf>
    <xf numFmtId="0" fontId="0" fillId="5" borderId="26" xfId="0" applyFill="1" applyBorder="1" applyAlignment="1">
      <alignment vertical="top" wrapText="1"/>
    </xf>
    <xf numFmtId="0" fontId="38" fillId="0" borderId="0" xfId="0" applyFont="1" applyAlignment="1">
      <alignment horizontal="center"/>
    </xf>
    <xf numFmtId="41" fontId="30" fillId="0" borderId="0" xfId="0" applyNumberFormat="1" applyFont="1"/>
    <xf numFmtId="0" fontId="7" fillId="2" borderId="0" xfId="3" applyFont="1" applyFill="1" applyBorder="1" applyAlignment="1">
      <alignment horizontal="center" vertical="center"/>
    </xf>
    <xf numFmtId="41" fontId="14" fillId="0" borderId="0" xfId="5" quotePrefix="1" applyNumberFormat="1" applyFont="1" applyAlignment="1">
      <alignment horizontal="center" vertical="center"/>
    </xf>
    <xf numFmtId="10" fontId="9" fillId="0" borderId="0" xfId="2" applyNumberFormat="1" applyFont="1" applyFill="1" applyBorder="1"/>
    <xf numFmtId="0" fontId="36" fillId="5" borderId="30" xfId="0" applyFont="1" applyFill="1" applyBorder="1" applyAlignment="1">
      <alignment vertical="center" wrapText="1"/>
    </xf>
    <xf numFmtId="0" fontId="35" fillId="5" borderId="26" xfId="0" applyFont="1" applyFill="1" applyBorder="1" applyAlignment="1">
      <alignment vertical="center" wrapText="1"/>
    </xf>
    <xf numFmtId="0" fontId="25" fillId="0" borderId="0" xfId="0" applyFont="1" applyAlignment="1">
      <alignment horizontal="left"/>
    </xf>
    <xf numFmtId="43" fontId="9" fillId="0" borderId="0" xfId="1" applyFont="1" applyFill="1" applyBorder="1"/>
    <xf numFmtId="10" fontId="9" fillId="0" borderId="0" xfId="0" applyNumberFormat="1" applyFont="1"/>
    <xf numFmtId="175" fontId="9" fillId="0" borderId="0" xfId="0" applyNumberFormat="1" applyFont="1"/>
    <xf numFmtId="169" fontId="29" fillId="4" borderId="19" xfId="2" applyNumberFormat="1" applyFont="1" applyFill="1" applyBorder="1" applyAlignment="1">
      <alignment horizontal="center"/>
    </xf>
    <xf numFmtId="43" fontId="9" fillId="0" borderId="0" xfId="0" applyNumberFormat="1" applyFont="1"/>
    <xf numFmtId="176" fontId="9" fillId="0" borderId="0" xfId="0" applyNumberFormat="1" applyFont="1"/>
    <xf numFmtId="43" fontId="0" fillId="0" borderId="0" xfId="0" applyNumberFormat="1"/>
    <xf numFmtId="171" fontId="9" fillId="0" borderId="0" xfId="1" applyNumberFormat="1" applyFont="1" applyFill="1" applyBorder="1"/>
    <xf numFmtId="0" fontId="39" fillId="0" borderId="4" xfId="0" applyFont="1" applyBorder="1"/>
    <xf numFmtId="171" fontId="10" fillId="0" borderId="0" xfId="1" applyNumberFormat="1" applyFont="1" applyFill="1" applyBorder="1" applyAlignment="1">
      <alignment horizontal="right"/>
    </xf>
    <xf numFmtId="173" fontId="40" fillId="4" borderId="15" xfId="1" applyNumberFormat="1" applyFont="1" applyFill="1" applyBorder="1" applyAlignment="1">
      <alignment horizontal="center" vertical="center"/>
    </xf>
    <xf numFmtId="168" fontId="40" fillId="4" borderId="15" xfId="1" applyNumberFormat="1" applyFont="1" applyFill="1" applyBorder="1" applyAlignment="1">
      <alignment horizontal="center" vertical="center"/>
    </xf>
    <xf numFmtId="0" fontId="0" fillId="0" borderId="0" xfId="0" quotePrefix="1"/>
    <xf numFmtId="0" fontId="0" fillId="0" borderId="0" xfId="0" applyAlignment="1">
      <alignment vertical="top" wrapText="1"/>
    </xf>
    <xf numFmtId="177" fontId="9" fillId="0" borderId="0" xfId="0" applyNumberFormat="1" applyFont="1"/>
    <xf numFmtId="0" fontId="0" fillId="6" borderId="0" xfId="0" applyFill="1"/>
    <xf numFmtId="41" fontId="9" fillId="0" borderId="0" xfId="2" applyNumberFormat="1" applyFont="1" applyFill="1" applyBorder="1"/>
    <xf numFmtId="41" fontId="10" fillId="0" borderId="0" xfId="2" applyNumberFormat="1" applyFont="1" applyFill="1" applyBorder="1" applyAlignment="1">
      <alignment horizontal="right"/>
    </xf>
    <xf numFmtId="10" fontId="10" fillId="0" borderId="0" xfId="2" applyNumberFormat="1" applyFont="1" applyFill="1" applyBorder="1"/>
    <xf numFmtId="0" fontId="22" fillId="3" borderId="0" xfId="0" applyFont="1" applyFill="1" applyAlignment="1">
      <alignment horizontal="center" vertical="center" wrapText="1"/>
    </xf>
    <xf numFmtId="0" fontId="22" fillId="3" borderId="0" xfId="0" applyFont="1" applyFill="1" applyAlignment="1">
      <alignment horizontal="center" vertical="center"/>
    </xf>
    <xf numFmtId="0" fontId="22" fillId="3" borderId="20" xfId="0" applyFont="1" applyFill="1" applyBorder="1" applyAlignment="1">
      <alignment horizontal="center" vertical="center"/>
    </xf>
    <xf numFmtId="0" fontId="22" fillId="3" borderId="21" xfId="0" applyFont="1" applyFill="1" applyBorder="1" applyAlignment="1">
      <alignment horizontal="center" vertical="center"/>
    </xf>
    <xf numFmtId="0" fontId="22" fillId="3" borderId="22" xfId="0" applyFont="1" applyFill="1" applyBorder="1" applyAlignment="1">
      <alignment horizontal="center" vertical="center"/>
    </xf>
    <xf numFmtId="0" fontId="37" fillId="5" borderId="29" xfId="0" applyFont="1" applyFill="1" applyBorder="1" applyAlignment="1">
      <alignment vertical="center" wrapText="1"/>
    </xf>
    <xf numFmtId="0" fontId="37" fillId="5" borderId="25" xfId="0" applyFont="1" applyFill="1" applyBorder="1" applyAlignment="1">
      <alignment vertical="center" wrapText="1"/>
    </xf>
    <xf numFmtId="0" fontId="37" fillId="5" borderId="29" xfId="0" applyFont="1" applyFill="1" applyBorder="1" applyAlignment="1">
      <alignment horizontal="justify" vertical="center" wrapText="1"/>
    </xf>
    <xf numFmtId="0" fontId="37" fillId="5" borderId="25" xfId="0" applyFont="1" applyFill="1" applyBorder="1" applyAlignment="1">
      <alignment horizontal="justify" vertical="center" wrapText="1"/>
    </xf>
    <xf numFmtId="0" fontId="36" fillId="5" borderId="23" xfId="0" applyFont="1" applyFill="1" applyBorder="1" applyAlignment="1">
      <alignment vertical="center" wrapText="1"/>
    </xf>
    <xf numFmtId="0" fontId="35" fillId="5" borderId="24" xfId="0" applyFont="1" applyFill="1" applyBorder="1" applyAlignment="1">
      <alignment vertical="center" wrapText="1"/>
    </xf>
  </cellXfs>
  <cellStyles count="6">
    <cellStyle name="Comma" xfId="1" builtinId="3"/>
    <cellStyle name="Hyperlink" xfId="3" builtinId="8"/>
    <cellStyle name="Normal" xfId="0" builtinId="0"/>
    <cellStyle name="Normal 3" xfId="4" xr:uid="{318EB2EE-691C-4E8C-A229-E7F97C99DD67}"/>
    <cellStyle name="Normal_Reconciliation" xfId="5" xr:uid="{70A0AFEA-3A35-4631-8C30-C9B746F8C039}"/>
    <cellStyle name="Percent" xfId="2" builtinId="5"/>
  </cellStyles>
  <dxfs count="0"/>
  <tableStyles count="0" defaultTableStyle="TableStyleMedium2" defaultPivotStyle="PivotStyleLight16"/>
  <colors>
    <mruColors>
      <color rgb="FF595959"/>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5CA3E-0B72-4D3C-A6D9-B06150DF5A63}">
  <sheetPr codeName="Sheet1"/>
  <dimension ref="B1:D17"/>
  <sheetViews>
    <sheetView showGridLines="0" tabSelected="1" zoomScale="80" zoomScaleNormal="80" workbookViewId="0">
      <selection activeCell="C3" sqref="C3"/>
    </sheetView>
  </sheetViews>
  <sheetFormatPr defaultRowHeight="14.5" x14ac:dyDescent="0.35"/>
  <cols>
    <col min="1" max="1" width="1.453125" customWidth="1"/>
    <col min="2" max="2" width="4.7265625" customWidth="1"/>
    <col min="3" max="3" width="94.54296875" customWidth="1"/>
    <col min="4" max="4" width="5.453125" customWidth="1"/>
  </cols>
  <sheetData>
    <row r="1" spans="2:4" ht="10.5" customHeight="1" thickBot="1" x14ac:dyDescent="0.4"/>
    <row r="2" spans="2:4" ht="8.15" customHeight="1" x14ac:dyDescent="0.35">
      <c r="B2" s="1"/>
      <c r="C2" s="2"/>
      <c r="D2" s="3"/>
    </row>
    <row r="3" spans="2:4" ht="20.149999999999999" customHeight="1" x14ac:dyDescent="0.5">
      <c r="B3" s="4"/>
      <c r="C3" s="5" t="s">
        <v>206</v>
      </c>
      <c r="D3" s="6"/>
    </row>
    <row r="4" spans="2:4" ht="20.149999999999999" customHeight="1" x14ac:dyDescent="0.5">
      <c r="B4" s="4"/>
      <c r="C4" s="5"/>
      <c r="D4" s="6"/>
    </row>
    <row r="5" spans="2:4" ht="20.149999999999999" customHeight="1" x14ac:dyDescent="0.35">
      <c r="B5" s="4"/>
      <c r="C5" s="8" t="s">
        <v>0</v>
      </c>
      <c r="D5" s="6"/>
    </row>
    <row r="6" spans="2:4" ht="15" customHeight="1" x14ac:dyDescent="0.35">
      <c r="B6" s="144">
        <v>1</v>
      </c>
      <c r="C6" s="9" t="s">
        <v>1</v>
      </c>
      <c r="D6" s="6"/>
    </row>
    <row r="7" spans="2:4" ht="15" customHeight="1" x14ac:dyDescent="0.35">
      <c r="B7" s="144">
        <v>2</v>
      </c>
      <c r="C7" s="9" t="s">
        <v>193</v>
      </c>
      <c r="D7" s="6"/>
    </row>
    <row r="8" spans="2:4" ht="15" customHeight="1" x14ac:dyDescent="0.35">
      <c r="B8" s="144">
        <v>3</v>
      </c>
      <c r="C8" s="9" t="s">
        <v>168</v>
      </c>
      <c r="D8" s="6"/>
    </row>
    <row r="9" spans="2:4" ht="15" customHeight="1" x14ac:dyDescent="0.35">
      <c r="B9" s="144">
        <v>4</v>
      </c>
      <c r="C9" s="9" t="s">
        <v>194</v>
      </c>
      <c r="D9" s="6"/>
    </row>
    <row r="10" spans="2:4" ht="15" customHeight="1" x14ac:dyDescent="0.35">
      <c r="B10" s="144">
        <v>5</v>
      </c>
      <c r="C10" s="9" t="s">
        <v>170</v>
      </c>
      <c r="D10" s="6"/>
    </row>
    <row r="11" spans="2:4" ht="15" customHeight="1" x14ac:dyDescent="0.35">
      <c r="B11" s="144">
        <v>6</v>
      </c>
      <c r="C11" s="9" t="s">
        <v>171</v>
      </c>
      <c r="D11" s="6"/>
    </row>
    <row r="12" spans="2:4" ht="15" customHeight="1" x14ac:dyDescent="0.35">
      <c r="B12" s="144">
        <v>7</v>
      </c>
      <c r="C12" s="9" t="s">
        <v>184</v>
      </c>
      <c r="D12" s="6"/>
    </row>
    <row r="13" spans="2:4" x14ac:dyDescent="0.35">
      <c r="B13" s="4"/>
      <c r="C13" s="7"/>
      <c r="D13" s="6"/>
    </row>
    <row r="14" spans="2:4" ht="173.5" customHeight="1" x14ac:dyDescent="0.35">
      <c r="B14" s="4"/>
      <c r="C14" s="149" t="s">
        <v>207</v>
      </c>
      <c r="D14" s="6"/>
    </row>
    <row r="15" spans="2:4" ht="15" thickBot="1" x14ac:dyDescent="0.4">
      <c r="B15" s="10"/>
      <c r="C15" s="11"/>
      <c r="D15" s="12"/>
    </row>
    <row r="17" spans="3:3" x14ac:dyDescent="0.35">
      <c r="C17" s="148"/>
    </row>
  </sheetData>
  <hyperlinks>
    <hyperlink ref="C6" location="'Key Metrics'!A2" display="Key Metrics" xr:uid="{C799169F-DF1D-49AA-8916-107FC663FF1B}"/>
    <hyperlink ref="C7" location="'Consolidated PL'!A1" display="Consolidated PL" xr:uid="{F9777D41-D9BA-491D-8AF7-32E28A358686}"/>
    <hyperlink ref="C10" location="'Other KPIs'!A1" display="Other KPIs" xr:uid="{CEAAC9A0-35DE-46C0-920C-FF97EAF8507D}"/>
    <hyperlink ref="C11" location="'Shareholding Pattern'!A1" display="Shareholding Pattern" xr:uid="{6A2405E7-6382-44C6-BF4B-726BB545D2A7}"/>
    <hyperlink ref="C8" location="'Consolidated BS'!A1" display="Consolidated Balance Sheet" xr:uid="{6E0B3E37-379C-48C6-A05E-331B7DC63DBC}"/>
    <hyperlink ref="C9" location="'Key Trends'!A1" display="Key Trends" xr:uid="{B00207DC-9D2D-448D-8827-FB9EC7681B98}"/>
    <hyperlink ref="C12" location="'Exchange Rate'!A1" display="Exchange Rate" xr:uid="{7688BA6D-AF46-44F6-98A4-EB0F2E75B16E}"/>
  </hyperlinks>
  <pageMargins left="0.7" right="0.7" top="0.75" bottom="0.75" header="0.3" footer="0.3"/>
  <pageSetup orientation="portrait" r:id="rId1"/>
  <headerFooter>
    <oddFooter>&amp;L_x000D_&amp;1#&amp;"Calibri"&amp;10&amp;K000000 Tata Communications - Public</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01BE0-BF68-4063-B4A3-8F66DA62426B}">
  <sheetPr codeName="Sheet10"/>
  <dimension ref="A1:S31"/>
  <sheetViews>
    <sheetView showGridLines="0" zoomScale="90" zoomScaleNormal="90" workbookViewId="0">
      <selection activeCell="C1" sqref="C1"/>
    </sheetView>
  </sheetViews>
  <sheetFormatPr defaultColWidth="9.1796875" defaultRowHeight="10" x14ac:dyDescent="0.2"/>
  <cols>
    <col min="1" max="1" width="3.81640625" style="46" customWidth="1"/>
    <col min="2" max="2" width="36.453125" style="46" customWidth="1"/>
    <col min="3" max="3" width="12.453125" style="46" customWidth="1"/>
    <col min="4" max="4" width="17.81640625" style="46" bestFit="1" customWidth="1"/>
    <col min="5" max="5" width="14.1796875" style="46" customWidth="1"/>
    <col min="6" max="6" width="7.81640625" style="46" bestFit="1" customWidth="1"/>
    <col min="7" max="7" width="18" style="46" customWidth="1"/>
    <col min="8" max="8" width="14" style="46" bestFit="1" customWidth="1"/>
    <col min="9" max="9" width="11.26953125" style="46" bestFit="1" customWidth="1"/>
    <col min="10" max="16384" width="9.1796875" style="46"/>
  </cols>
  <sheetData>
    <row r="1" spans="1:19" customFormat="1" ht="18.5" x14ac:dyDescent="0.45">
      <c r="A1" s="13" t="s">
        <v>2</v>
      </c>
      <c r="B1" s="46"/>
      <c r="C1" s="68" t="s">
        <v>3</v>
      </c>
      <c r="D1" s="15"/>
      <c r="E1" s="15"/>
      <c r="F1" s="15"/>
      <c r="G1" s="15"/>
      <c r="H1" s="16"/>
      <c r="I1" s="15"/>
      <c r="J1" s="15"/>
      <c r="K1" s="15"/>
      <c r="L1" s="15"/>
      <c r="M1" s="16"/>
      <c r="N1" s="15"/>
      <c r="O1" s="15"/>
      <c r="P1" s="15"/>
      <c r="Q1" s="15"/>
      <c r="R1" s="16"/>
      <c r="S1" s="15"/>
    </row>
    <row r="2" spans="1:19" customFormat="1" ht="15.5" x14ac:dyDescent="0.35">
      <c r="A2" s="8" t="s">
        <v>175</v>
      </c>
      <c r="B2" s="8"/>
      <c r="C2" s="8"/>
      <c r="D2" s="15"/>
      <c r="E2" s="15"/>
      <c r="F2" s="15"/>
      <c r="G2" s="15"/>
      <c r="H2" s="16"/>
      <c r="I2" s="15"/>
      <c r="J2" s="15"/>
      <c r="K2" s="15"/>
      <c r="L2" s="15"/>
      <c r="M2" s="16"/>
      <c r="N2" s="15"/>
      <c r="O2" s="15"/>
      <c r="P2" s="15"/>
      <c r="Q2" s="15"/>
      <c r="R2" s="16"/>
      <c r="S2" s="15"/>
    </row>
    <row r="5" spans="1:19" ht="11.25" customHeight="1" x14ac:dyDescent="0.35">
      <c r="A5" s="82"/>
      <c r="B5" s="157" t="s">
        <v>85</v>
      </c>
      <c r="C5" s="157" t="s">
        <v>86</v>
      </c>
      <c r="D5" s="88" t="s">
        <v>87</v>
      </c>
    </row>
    <row r="6" spans="1:19" ht="14.5" x14ac:dyDescent="0.35">
      <c r="B6" s="158"/>
      <c r="C6" s="158"/>
      <c r="D6" s="88" t="s">
        <v>199</v>
      </c>
    </row>
    <row r="7" spans="1:19" ht="13" x14ac:dyDescent="0.3">
      <c r="B7" s="89" t="s">
        <v>88</v>
      </c>
      <c r="C7" s="90"/>
      <c r="D7" s="85" t="s">
        <v>89</v>
      </c>
    </row>
    <row r="8" spans="1:19" ht="13" x14ac:dyDescent="0.3">
      <c r="B8" s="91" t="s">
        <v>90</v>
      </c>
      <c r="C8" s="92"/>
      <c r="D8" s="85" t="s">
        <v>91</v>
      </c>
    </row>
    <row r="9" spans="1:19" ht="13" x14ac:dyDescent="0.3">
      <c r="B9" s="91" t="s">
        <v>200</v>
      </c>
      <c r="C9" s="92" t="s">
        <v>92</v>
      </c>
      <c r="D9" s="86">
        <v>28.5</v>
      </c>
    </row>
    <row r="10" spans="1:19" ht="13" x14ac:dyDescent="0.3">
      <c r="B10" s="91" t="s">
        <v>202</v>
      </c>
      <c r="C10" s="92" t="s">
        <v>93</v>
      </c>
      <c r="D10" s="86">
        <v>1578.2</v>
      </c>
    </row>
    <row r="11" spans="1:19" ht="13" x14ac:dyDescent="0.3">
      <c r="B11" s="91" t="s">
        <v>94</v>
      </c>
      <c r="C11" s="92" t="s">
        <v>95</v>
      </c>
      <c r="D11" s="86">
        <v>455.51235483870971</v>
      </c>
    </row>
    <row r="12" spans="1:19" ht="13" x14ac:dyDescent="0.3">
      <c r="B12" s="91" t="s">
        <v>96</v>
      </c>
      <c r="C12" s="92" t="s">
        <v>107</v>
      </c>
      <c r="D12" s="86">
        <v>69.828226379354831</v>
      </c>
      <c r="F12" s="83"/>
      <c r="I12" s="84"/>
    </row>
    <row r="13" spans="1:19" ht="13" x14ac:dyDescent="0.3">
      <c r="B13" s="91" t="s">
        <v>201</v>
      </c>
      <c r="C13" s="92" t="s">
        <v>31</v>
      </c>
      <c r="D13" s="87">
        <f>D10*D9</f>
        <v>44978.700000000004</v>
      </c>
      <c r="F13" s="83"/>
    </row>
    <row r="14" spans="1:19" ht="13" x14ac:dyDescent="0.3">
      <c r="B14" s="91"/>
      <c r="C14" s="92"/>
      <c r="D14" s="87"/>
    </row>
    <row r="15" spans="1:19" ht="13" x14ac:dyDescent="0.3">
      <c r="B15" s="91" t="s">
        <v>32</v>
      </c>
      <c r="C15" s="92" t="s">
        <v>31</v>
      </c>
      <c r="D15" s="146">
        <f>'Key Metrics'!Q25</f>
        <v>54355.548890441656</v>
      </c>
    </row>
    <row r="16" spans="1:19" ht="13" x14ac:dyDescent="0.3">
      <c r="B16" s="91"/>
      <c r="C16" s="92"/>
      <c r="D16" s="146"/>
    </row>
    <row r="17" spans="1:4" ht="13" x14ac:dyDescent="0.3">
      <c r="B17" s="93" t="s">
        <v>97</v>
      </c>
      <c r="C17" s="94" t="s">
        <v>25</v>
      </c>
      <c r="D17" s="147">
        <f>'Key Metrics'!Q26</f>
        <v>11.896508840517383</v>
      </c>
    </row>
    <row r="19" spans="1:4" ht="11.25" customHeight="1" x14ac:dyDescent="0.2">
      <c r="B19" s="156" t="s">
        <v>98</v>
      </c>
      <c r="C19" s="156" t="s">
        <v>99</v>
      </c>
    </row>
    <row r="20" spans="1:4" ht="14.5" customHeight="1" x14ac:dyDescent="0.25">
      <c r="A20" s="82"/>
      <c r="B20" s="159"/>
      <c r="C20" s="156"/>
    </row>
    <row r="21" spans="1:4" ht="13" x14ac:dyDescent="0.3">
      <c r="B21" s="95" t="s">
        <v>100</v>
      </c>
      <c r="C21" s="85"/>
    </row>
    <row r="22" spans="1:4" ht="13" x14ac:dyDescent="0.3">
      <c r="B22" s="96" t="s">
        <v>101</v>
      </c>
      <c r="C22" s="97">
        <v>0.58899999999999997</v>
      </c>
    </row>
    <row r="23" spans="1:4" ht="13" x14ac:dyDescent="0.3">
      <c r="B23" s="98" t="s">
        <v>102</v>
      </c>
      <c r="C23" s="99">
        <f>C22</f>
        <v>0.58899999999999997</v>
      </c>
    </row>
    <row r="24" spans="1:4" ht="13" x14ac:dyDescent="0.3">
      <c r="B24" s="91"/>
      <c r="C24" s="100"/>
    </row>
    <row r="25" spans="1:4" ht="13" x14ac:dyDescent="0.3">
      <c r="B25" s="98" t="s">
        <v>103</v>
      </c>
      <c r="C25" s="100"/>
    </row>
    <row r="26" spans="1:4" ht="13" x14ac:dyDescent="0.3">
      <c r="B26" s="96" t="s">
        <v>104</v>
      </c>
      <c r="C26" s="97">
        <v>0.13400000000000001</v>
      </c>
    </row>
    <row r="27" spans="1:4" ht="13" x14ac:dyDescent="0.3">
      <c r="B27" s="96" t="s">
        <v>105</v>
      </c>
      <c r="C27" s="97">
        <v>0.18099999999999999</v>
      </c>
    </row>
    <row r="28" spans="1:4" ht="13" x14ac:dyDescent="0.3">
      <c r="B28" s="96" t="s">
        <v>106</v>
      </c>
      <c r="C28" s="97">
        <v>9.6000000000000002E-2</v>
      </c>
    </row>
    <row r="29" spans="1:4" ht="13" x14ac:dyDescent="0.3">
      <c r="B29" s="98" t="s">
        <v>102</v>
      </c>
      <c r="C29" s="99">
        <f>SUM(C26:C28)</f>
        <v>0.41100000000000003</v>
      </c>
    </row>
    <row r="30" spans="1:4" ht="13" x14ac:dyDescent="0.3">
      <c r="B30" s="91"/>
      <c r="C30" s="85"/>
    </row>
    <row r="31" spans="1:4" ht="13" x14ac:dyDescent="0.3">
      <c r="B31" s="101" t="s">
        <v>84</v>
      </c>
      <c r="C31" s="139">
        <f>C23+C29</f>
        <v>1</v>
      </c>
    </row>
  </sheetData>
  <mergeCells count="4">
    <mergeCell ref="B5:B6"/>
    <mergeCell ref="C5:C6"/>
    <mergeCell ref="B19:B20"/>
    <mergeCell ref="C19:C20"/>
  </mergeCells>
  <hyperlinks>
    <hyperlink ref="C1" location="Index!A1" display="Index" xr:uid="{D1314C24-E957-4984-BC98-6656EFD880D9}"/>
  </hyperlinks>
  <pageMargins left="0.7" right="0.7" top="0.75" bottom="0.75" header="0.3" footer="0.3"/>
  <pageSetup orientation="portrait" r:id="rId1"/>
  <headerFooter>
    <oddFooter>&amp;L_x000D_&amp;1#&amp;"Calibri"&amp;10&amp;K000000 Tata Communications - Public</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C0BD1-CBF7-4371-86F0-9417BEB9269E}">
  <sheetPr codeName="Sheet12">
    <outlinePr summaryBelow="0"/>
  </sheetPr>
  <dimension ref="A1:O7"/>
  <sheetViews>
    <sheetView showGridLines="0" zoomScale="90" zoomScaleNormal="90" workbookViewId="0">
      <pane xSplit="1" ySplit="4" topLeftCell="B5" activePane="bottomRight" state="frozen"/>
      <selection pane="topRight" activeCell="B1" sqref="B1"/>
      <selection pane="bottomLeft" activeCell="A5" sqref="A5"/>
      <selection pane="bottomRight" activeCell="D4" sqref="D4"/>
    </sheetView>
  </sheetViews>
  <sheetFormatPr defaultColWidth="9.1796875" defaultRowHeight="14.5" x14ac:dyDescent="0.35"/>
  <cols>
    <col min="1" max="1" width="33.81640625" customWidth="1"/>
    <col min="2" max="2" width="6.26953125" customWidth="1"/>
    <col min="3" max="3" width="0.81640625" customWidth="1"/>
    <col min="4" max="8" width="9.1796875" style="15" customWidth="1"/>
    <col min="9" max="9" width="9.1796875" style="15"/>
  </cols>
  <sheetData>
    <row r="1" spans="1:15" ht="18.5" x14ac:dyDescent="0.45">
      <c r="A1" s="13" t="s">
        <v>2</v>
      </c>
      <c r="B1" s="68" t="s">
        <v>3</v>
      </c>
      <c r="C1" s="51"/>
    </row>
    <row r="2" spans="1:15" ht="15.5" x14ac:dyDescent="0.35">
      <c r="A2" s="8" t="s">
        <v>180</v>
      </c>
      <c r="B2" s="8"/>
      <c r="C2" s="8"/>
    </row>
    <row r="3" spans="1:15" s="54" customFormat="1" ht="15.5" x14ac:dyDescent="0.35">
      <c r="A3" s="52"/>
      <c r="B3" s="52"/>
      <c r="C3" s="52"/>
      <c r="D3" s="27"/>
      <c r="E3" s="27"/>
      <c r="F3" s="27"/>
      <c r="G3" s="27"/>
      <c r="H3" s="27"/>
      <c r="I3" s="27"/>
    </row>
    <row r="4" spans="1:15" s="34" customFormat="1" x14ac:dyDescent="0.35">
      <c r="A4" s="55" t="s">
        <v>5</v>
      </c>
      <c r="B4" s="19"/>
      <c r="C4" s="19"/>
      <c r="D4" s="21">
        <v>44742</v>
      </c>
      <c r="E4" s="21">
        <v>44834</v>
      </c>
      <c r="F4" s="21">
        <v>44926</v>
      </c>
      <c r="G4" s="21">
        <v>45016</v>
      </c>
      <c r="H4" s="21">
        <v>45107</v>
      </c>
      <c r="I4" s="21">
        <v>45199</v>
      </c>
      <c r="J4" s="21">
        <v>45291</v>
      </c>
      <c r="K4" s="21">
        <v>45382</v>
      </c>
      <c r="L4" s="21">
        <v>45473</v>
      </c>
      <c r="M4" s="21">
        <v>45565</v>
      </c>
      <c r="N4" s="21">
        <v>45657</v>
      </c>
      <c r="O4" s="21">
        <v>45747</v>
      </c>
    </row>
    <row r="5" spans="1:15" s="34" customFormat="1" ht="15" customHeight="1" x14ac:dyDescent="0.35">
      <c r="A5" s="55"/>
      <c r="B5" s="19"/>
      <c r="C5" s="19"/>
      <c r="D5" s="24"/>
      <c r="E5" s="24"/>
      <c r="F5" s="24"/>
      <c r="G5" s="24"/>
      <c r="H5" s="24"/>
      <c r="I5" s="24"/>
    </row>
    <row r="6" spans="1:15" x14ac:dyDescent="0.35">
      <c r="A6" s="78" t="s">
        <v>178</v>
      </c>
      <c r="B6" s="57"/>
      <c r="C6" s="57"/>
      <c r="D6" s="136">
        <v>77.116623333333337</v>
      </c>
      <c r="E6" s="136">
        <v>79.758916666666664</v>
      </c>
      <c r="F6" s="136">
        <v>82.205736666666667</v>
      </c>
      <c r="G6" s="136">
        <v>82.268423333333331</v>
      </c>
      <c r="H6" s="136">
        <v>82.19601999999999</v>
      </c>
      <c r="I6" s="136">
        <v>82.657663333333332</v>
      </c>
      <c r="J6" s="136">
        <v>83.269413333333333</v>
      </c>
      <c r="K6" s="136">
        <v>83.038903333333337</v>
      </c>
      <c r="L6" s="136">
        <v>83.423623333333339</v>
      </c>
      <c r="M6" s="136">
        <v>83.768106666666668</v>
      </c>
      <c r="N6" s="136">
        <v>84.424350000000004</v>
      </c>
      <c r="O6" s="136">
        <v>86.630306666666669</v>
      </c>
    </row>
    <row r="7" spans="1:15" x14ac:dyDescent="0.35">
      <c r="A7" s="78" t="s">
        <v>179</v>
      </c>
      <c r="B7" s="57"/>
      <c r="C7" s="57"/>
      <c r="D7" s="136">
        <v>78.972499999999997</v>
      </c>
      <c r="E7" s="136">
        <v>81.344999999999999</v>
      </c>
      <c r="F7" s="136">
        <v>82.724999999999994</v>
      </c>
      <c r="G7" s="136">
        <v>82.17</v>
      </c>
      <c r="H7" s="136">
        <v>82.042500000000004</v>
      </c>
      <c r="I7" s="136">
        <v>83.045000000000002</v>
      </c>
      <c r="J7" s="136">
        <v>83.212500000000006</v>
      </c>
      <c r="K7" s="136">
        <v>83.363500000000002</v>
      </c>
      <c r="L7" s="136">
        <v>83.392499999999998</v>
      </c>
      <c r="M7" s="136">
        <v>83.799499999999995</v>
      </c>
      <c r="N7" s="136">
        <v>85.655500000000004</v>
      </c>
      <c r="O7" s="136">
        <v>85.487499999999997</v>
      </c>
    </row>
  </sheetData>
  <hyperlinks>
    <hyperlink ref="B1" location="Index!A1" display="Index" xr:uid="{7955F4EA-EDF8-47F9-8016-62E163A16AF3}"/>
  </hyperlinks>
  <pageMargins left="0.7" right="0.7" top="0.75" bottom="0.75" header="0.3" footer="0.3"/>
  <pageSetup paperSize="9" orientation="portrait" r:id="rId1"/>
  <headerFooter>
    <oddFooter>&amp;L_x000D_&amp;1#&amp;"Calibri"&amp;10&amp;K000000 Tata Communications - Public</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66EEE-711C-4968-84E6-FA773D4C206F}">
  <sheetPr codeName="Sheet11"/>
  <dimension ref="B1:C59"/>
  <sheetViews>
    <sheetView showGridLines="0" workbookViewId="0">
      <selection activeCell="B2" sqref="B2:C2"/>
    </sheetView>
  </sheetViews>
  <sheetFormatPr defaultRowHeight="14.5" x14ac:dyDescent="0.35"/>
  <cols>
    <col min="1" max="1" width="3.26953125" customWidth="1"/>
    <col min="2" max="2" width="27.81640625" bestFit="1" customWidth="1"/>
    <col min="3" max="3" width="56.7265625" customWidth="1"/>
  </cols>
  <sheetData>
    <row r="1" spans="2:3" ht="15" thickBot="1" x14ac:dyDescent="0.4">
      <c r="B1" s="117"/>
    </row>
    <row r="2" spans="2:3" ht="15" thickBot="1" x14ac:dyDescent="0.4">
      <c r="B2" s="164" t="s">
        <v>167</v>
      </c>
      <c r="C2" s="165"/>
    </row>
    <row r="3" spans="2:3" ht="15" thickBot="1" x14ac:dyDescent="0.4">
      <c r="B3" s="133"/>
      <c r="C3" s="134"/>
    </row>
    <row r="4" spans="2:3" ht="15" thickBot="1" x14ac:dyDescent="0.4">
      <c r="B4" s="118" t="s">
        <v>196</v>
      </c>
      <c r="C4" s="119" t="s">
        <v>177</v>
      </c>
    </row>
    <row r="5" spans="2:3" ht="15" thickBot="1" x14ac:dyDescent="0.4">
      <c r="B5" s="118"/>
      <c r="C5" s="119"/>
    </row>
    <row r="6" spans="2:3" ht="20.5" thickBot="1" x14ac:dyDescent="0.4">
      <c r="B6" s="120" t="s">
        <v>117</v>
      </c>
      <c r="C6" s="121" t="s">
        <v>118</v>
      </c>
    </row>
    <row r="7" spans="2:3" ht="15" thickBot="1" x14ac:dyDescent="0.4">
      <c r="B7" s="118"/>
      <c r="C7" s="119"/>
    </row>
    <row r="8" spans="2:3" ht="20" x14ac:dyDescent="0.35">
      <c r="B8" s="122" t="s">
        <v>119</v>
      </c>
      <c r="C8" s="123" t="s">
        <v>120</v>
      </c>
    </row>
    <row r="9" spans="2:3" ht="15" thickBot="1" x14ac:dyDescent="0.4">
      <c r="B9" s="124"/>
      <c r="C9" s="125"/>
    </row>
    <row r="10" spans="2:3" x14ac:dyDescent="0.35">
      <c r="B10" s="160" t="s">
        <v>121</v>
      </c>
      <c r="C10" s="162" t="s">
        <v>122</v>
      </c>
    </row>
    <row r="11" spans="2:3" ht="15" thickBot="1" x14ac:dyDescent="0.4">
      <c r="B11" s="161"/>
      <c r="C11" s="163"/>
    </row>
    <row r="12" spans="2:3" x14ac:dyDescent="0.35">
      <c r="B12" s="122"/>
      <c r="C12" s="126"/>
    </row>
    <row r="13" spans="2:3" ht="15" thickBot="1" x14ac:dyDescent="0.4">
      <c r="B13" s="122"/>
      <c r="C13" s="126"/>
    </row>
    <row r="14" spans="2:3" x14ac:dyDescent="0.35">
      <c r="B14" s="160" t="s">
        <v>123</v>
      </c>
      <c r="C14" s="162" t="s">
        <v>124</v>
      </c>
    </row>
    <row r="15" spans="2:3" ht="15" thickBot="1" x14ac:dyDescent="0.4">
      <c r="B15" s="161"/>
      <c r="C15" s="163"/>
    </row>
    <row r="16" spans="2:3" x14ac:dyDescent="0.35">
      <c r="B16" s="160" t="s">
        <v>115</v>
      </c>
      <c r="C16" s="162" t="s">
        <v>125</v>
      </c>
    </row>
    <row r="17" spans="2:3" ht="15" thickBot="1" x14ac:dyDescent="0.4">
      <c r="B17" s="161"/>
      <c r="C17" s="163"/>
    </row>
    <row r="18" spans="2:3" x14ac:dyDescent="0.35">
      <c r="B18" s="160" t="s">
        <v>126</v>
      </c>
      <c r="C18" s="162" t="s">
        <v>127</v>
      </c>
    </row>
    <row r="19" spans="2:3" ht="15" thickBot="1" x14ac:dyDescent="0.4">
      <c r="B19" s="161"/>
      <c r="C19" s="163"/>
    </row>
    <row r="20" spans="2:3" x14ac:dyDescent="0.35">
      <c r="B20" s="160" t="s">
        <v>36</v>
      </c>
      <c r="C20" s="162" t="s">
        <v>128</v>
      </c>
    </row>
    <row r="21" spans="2:3" ht="15" thickBot="1" x14ac:dyDescent="0.4">
      <c r="B21" s="161"/>
      <c r="C21" s="163"/>
    </row>
    <row r="22" spans="2:3" x14ac:dyDescent="0.35">
      <c r="B22" s="160" t="s">
        <v>129</v>
      </c>
      <c r="C22" s="162" t="s">
        <v>130</v>
      </c>
    </row>
    <row r="23" spans="2:3" ht="15" thickBot="1" x14ac:dyDescent="0.4">
      <c r="B23" s="161"/>
      <c r="C23" s="163"/>
    </row>
    <row r="24" spans="2:3" x14ac:dyDescent="0.35">
      <c r="B24" s="160" t="s">
        <v>131</v>
      </c>
      <c r="C24" s="162" t="s">
        <v>132</v>
      </c>
    </row>
    <row r="25" spans="2:3" ht="15" thickBot="1" x14ac:dyDescent="0.4">
      <c r="B25" s="161"/>
      <c r="C25" s="163"/>
    </row>
    <row r="26" spans="2:3" x14ac:dyDescent="0.35">
      <c r="B26" s="160" t="s">
        <v>133</v>
      </c>
      <c r="C26" s="162" t="s">
        <v>134</v>
      </c>
    </row>
    <row r="27" spans="2:3" ht="15" thickBot="1" x14ac:dyDescent="0.4">
      <c r="B27" s="161"/>
      <c r="C27" s="163"/>
    </row>
    <row r="28" spans="2:3" x14ac:dyDescent="0.35">
      <c r="B28" s="160" t="s">
        <v>47</v>
      </c>
      <c r="C28" s="162" t="s">
        <v>135</v>
      </c>
    </row>
    <row r="29" spans="2:3" ht="15" thickBot="1" x14ac:dyDescent="0.4">
      <c r="B29" s="161"/>
      <c r="C29" s="163"/>
    </row>
    <row r="30" spans="2:3" ht="15" thickBot="1" x14ac:dyDescent="0.4">
      <c r="B30" s="120" t="s">
        <v>136</v>
      </c>
      <c r="C30" s="121" t="s">
        <v>137</v>
      </c>
    </row>
    <row r="31" spans="2:3" x14ac:dyDescent="0.35">
      <c r="B31" s="124"/>
      <c r="C31" s="125"/>
    </row>
    <row r="32" spans="2:3" x14ac:dyDescent="0.35">
      <c r="B32" s="122" t="s">
        <v>138</v>
      </c>
      <c r="C32" s="123" t="s">
        <v>139</v>
      </c>
    </row>
    <row r="33" spans="2:3" ht="15" thickBot="1" x14ac:dyDescent="0.4">
      <c r="B33" s="118"/>
      <c r="C33" s="127"/>
    </row>
    <row r="34" spans="2:3" x14ac:dyDescent="0.35">
      <c r="B34" s="160" t="s">
        <v>140</v>
      </c>
      <c r="C34" s="162" t="s">
        <v>141</v>
      </c>
    </row>
    <row r="35" spans="2:3" ht="15" thickBot="1" x14ac:dyDescent="0.4">
      <c r="B35" s="161"/>
      <c r="C35" s="163"/>
    </row>
    <row r="36" spans="2:3" x14ac:dyDescent="0.35">
      <c r="B36" s="160" t="s">
        <v>142</v>
      </c>
      <c r="C36" s="162" t="s">
        <v>143</v>
      </c>
    </row>
    <row r="37" spans="2:3" ht="15" thickBot="1" x14ac:dyDescent="0.4">
      <c r="B37" s="161"/>
      <c r="C37" s="163"/>
    </row>
    <row r="38" spans="2:3" x14ac:dyDescent="0.35">
      <c r="B38" s="160" t="s">
        <v>144</v>
      </c>
      <c r="C38" s="162" t="s">
        <v>145</v>
      </c>
    </row>
    <row r="39" spans="2:3" ht="15" thickBot="1" x14ac:dyDescent="0.4">
      <c r="B39" s="161"/>
      <c r="C39" s="163"/>
    </row>
    <row r="40" spans="2:3" x14ac:dyDescent="0.35">
      <c r="B40" s="160" t="s">
        <v>146</v>
      </c>
      <c r="C40" s="162" t="s">
        <v>147</v>
      </c>
    </row>
    <row r="41" spans="2:3" ht="15" thickBot="1" x14ac:dyDescent="0.4">
      <c r="B41" s="161"/>
      <c r="C41" s="163"/>
    </row>
    <row r="42" spans="2:3" x14ac:dyDescent="0.35">
      <c r="B42" s="160" t="s">
        <v>148</v>
      </c>
      <c r="C42" s="162" t="s">
        <v>149</v>
      </c>
    </row>
    <row r="43" spans="2:3" ht="15" thickBot="1" x14ac:dyDescent="0.4">
      <c r="B43" s="161"/>
      <c r="C43" s="163"/>
    </row>
    <row r="44" spans="2:3" x14ac:dyDescent="0.35">
      <c r="B44" s="160" t="s">
        <v>150</v>
      </c>
      <c r="C44" s="162" t="s">
        <v>151</v>
      </c>
    </row>
    <row r="45" spans="2:3" ht="15" thickBot="1" x14ac:dyDescent="0.4">
      <c r="B45" s="161"/>
      <c r="C45" s="163"/>
    </row>
    <row r="46" spans="2:3" x14ac:dyDescent="0.35">
      <c r="B46" s="160" t="s">
        <v>152</v>
      </c>
      <c r="C46" s="162" t="s">
        <v>153</v>
      </c>
    </row>
    <row r="47" spans="2:3" ht="15" thickBot="1" x14ac:dyDescent="0.4">
      <c r="B47" s="161"/>
      <c r="C47" s="163"/>
    </row>
    <row r="48" spans="2:3" ht="15" thickBot="1" x14ac:dyDescent="0.4">
      <c r="B48" s="118"/>
      <c r="C48" s="119"/>
    </row>
    <row r="49" spans="2:3" x14ac:dyDescent="0.35">
      <c r="B49" s="160" t="s">
        <v>154</v>
      </c>
      <c r="C49" s="162" t="s">
        <v>155</v>
      </c>
    </row>
    <row r="50" spans="2:3" ht="15" thickBot="1" x14ac:dyDescent="0.4">
      <c r="B50" s="161"/>
      <c r="C50" s="163"/>
    </row>
    <row r="51" spans="2:3" x14ac:dyDescent="0.35">
      <c r="B51" s="160" t="s">
        <v>156</v>
      </c>
      <c r="C51" s="162" t="s">
        <v>157</v>
      </c>
    </row>
    <row r="52" spans="2:3" ht="15" thickBot="1" x14ac:dyDescent="0.4">
      <c r="B52" s="161"/>
      <c r="C52" s="163"/>
    </row>
    <row r="53" spans="2:3" x14ac:dyDescent="0.35">
      <c r="B53" s="160" t="s">
        <v>158</v>
      </c>
      <c r="C53" s="162" t="s">
        <v>159</v>
      </c>
    </row>
    <row r="54" spans="2:3" ht="15" thickBot="1" x14ac:dyDescent="0.4">
      <c r="B54" s="161"/>
      <c r="C54" s="163"/>
    </row>
    <row r="55" spans="2:3" ht="40" x14ac:dyDescent="0.35">
      <c r="B55" s="122" t="s">
        <v>160</v>
      </c>
      <c r="C55" s="123" t="s">
        <v>161</v>
      </c>
    </row>
    <row r="56" spans="2:3" ht="15" thickBot="1" x14ac:dyDescent="0.4">
      <c r="B56" s="118"/>
      <c r="C56" s="127"/>
    </row>
    <row r="57" spans="2:3" ht="15" thickBot="1" x14ac:dyDescent="0.4">
      <c r="B57" s="120" t="s">
        <v>162</v>
      </c>
      <c r="C57" s="121" t="s">
        <v>163</v>
      </c>
    </row>
    <row r="59" spans="2:3" ht="20.5" thickBot="1" x14ac:dyDescent="0.4">
      <c r="B59" s="120" t="s">
        <v>45</v>
      </c>
      <c r="C59" s="123" t="s">
        <v>164</v>
      </c>
    </row>
  </sheetData>
  <mergeCells count="39">
    <mergeCell ref="B53:B54"/>
    <mergeCell ref="C53:C54"/>
    <mergeCell ref="B46:B47"/>
    <mergeCell ref="C46:C47"/>
    <mergeCell ref="B49:B50"/>
    <mergeCell ref="C49:C50"/>
    <mergeCell ref="B51:B52"/>
    <mergeCell ref="C51:C52"/>
    <mergeCell ref="B40:B41"/>
    <mergeCell ref="C40:C41"/>
    <mergeCell ref="B42:B43"/>
    <mergeCell ref="C42:C43"/>
    <mergeCell ref="B44:B45"/>
    <mergeCell ref="C44:C45"/>
    <mergeCell ref="B34:B35"/>
    <mergeCell ref="C34:C35"/>
    <mergeCell ref="B36:B37"/>
    <mergeCell ref="C36:C37"/>
    <mergeCell ref="B38:B39"/>
    <mergeCell ref="C38:C39"/>
    <mergeCell ref="B24:B25"/>
    <mergeCell ref="C24:C25"/>
    <mergeCell ref="B26:B27"/>
    <mergeCell ref="C26:C27"/>
    <mergeCell ref="B28:B29"/>
    <mergeCell ref="C28:C29"/>
    <mergeCell ref="B18:B19"/>
    <mergeCell ref="C18:C19"/>
    <mergeCell ref="B20:B21"/>
    <mergeCell ref="C20:C21"/>
    <mergeCell ref="B22:B23"/>
    <mergeCell ref="C22:C23"/>
    <mergeCell ref="B16:B17"/>
    <mergeCell ref="C16:C17"/>
    <mergeCell ref="B2:C2"/>
    <mergeCell ref="B10:B11"/>
    <mergeCell ref="C10:C11"/>
    <mergeCell ref="B14:B15"/>
    <mergeCell ref="C14:C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7F5EF-4CE6-4F71-97E9-EA784305B267}">
  <sheetPr codeName="Sheet2"/>
  <dimension ref="A1:R29"/>
  <sheetViews>
    <sheetView showGridLines="0" zoomScale="90" zoomScaleNormal="90" workbookViewId="0">
      <pane xSplit="3" ySplit="4" topLeftCell="E5" activePane="bottomRight" state="frozen"/>
      <selection activeCell="A24" sqref="A24"/>
      <selection pane="topRight" activeCell="A24" sqref="A24"/>
      <selection pane="bottomLeft" activeCell="A24" sqref="A24"/>
      <selection pane="bottomRight" activeCell="B1" sqref="B1"/>
    </sheetView>
  </sheetViews>
  <sheetFormatPr defaultColWidth="9.1796875" defaultRowHeight="14.5" outlineLevelCol="1" x14ac:dyDescent="0.35"/>
  <cols>
    <col min="1" max="1" width="33.54296875" customWidth="1"/>
    <col min="2" max="2" width="6.54296875" customWidth="1"/>
    <col min="3" max="3" width="11.81640625" style="15" bestFit="1" customWidth="1"/>
    <col min="4" max="7" width="9.1796875" style="15" customWidth="1" outlineLevel="1"/>
    <col min="8" max="8" width="9.1796875" style="16"/>
    <col min="9" max="9" width="9.1796875" style="15" customWidth="1" outlineLevel="1"/>
    <col min="10" max="12" width="9.7265625" style="15" bestFit="1" customWidth="1" outlineLevel="1"/>
    <col min="13" max="13" width="9.1796875" style="16"/>
    <col min="14" max="17" width="9.7265625" style="15" bestFit="1" customWidth="1" outlineLevel="1"/>
    <col min="18" max="18" width="9.1796875" style="16"/>
  </cols>
  <sheetData>
    <row r="1" spans="1:18" ht="18.75" customHeight="1" x14ac:dyDescent="0.45">
      <c r="A1" s="13" t="s">
        <v>2</v>
      </c>
      <c r="B1" s="130" t="s">
        <v>3</v>
      </c>
      <c r="C1" s="14"/>
    </row>
    <row r="2" spans="1:18" ht="15.5" x14ac:dyDescent="0.35">
      <c r="A2" s="17" t="s">
        <v>4</v>
      </c>
      <c r="B2" s="17"/>
      <c r="C2" s="18"/>
    </row>
    <row r="3" spans="1:18" ht="15.5" x14ac:dyDescent="0.35">
      <c r="A3" s="17"/>
      <c r="B3" s="17"/>
      <c r="C3" s="18"/>
    </row>
    <row r="4" spans="1:18" ht="15" customHeight="1" x14ac:dyDescent="0.35">
      <c r="A4" s="19" t="s">
        <v>5</v>
      </c>
      <c r="B4" s="19"/>
      <c r="C4" s="20" t="s">
        <v>6</v>
      </c>
      <c r="D4" s="21">
        <v>44742</v>
      </c>
      <c r="E4" s="21">
        <v>44834</v>
      </c>
      <c r="F4" s="21">
        <v>44926</v>
      </c>
      <c r="G4" s="21">
        <v>45016</v>
      </c>
      <c r="H4" s="22" t="s">
        <v>9</v>
      </c>
      <c r="I4" s="21">
        <v>45107</v>
      </c>
      <c r="J4" s="21">
        <v>45199</v>
      </c>
      <c r="K4" s="21">
        <v>45291</v>
      </c>
      <c r="L4" s="21">
        <v>45382</v>
      </c>
      <c r="M4" s="22" t="s">
        <v>191</v>
      </c>
      <c r="N4" s="21">
        <v>45473</v>
      </c>
      <c r="O4" s="21">
        <v>45565</v>
      </c>
      <c r="P4" s="21">
        <v>45657</v>
      </c>
      <c r="Q4" s="21">
        <v>45747</v>
      </c>
      <c r="R4" s="22" t="s">
        <v>203</v>
      </c>
    </row>
    <row r="5" spans="1:18" s="32" customFormat="1" ht="15" customHeight="1" x14ac:dyDescent="0.35">
      <c r="A5" s="33"/>
      <c r="B5" s="34"/>
      <c r="C5" s="27"/>
      <c r="D5" s="28"/>
      <c r="E5" s="28"/>
      <c r="F5" s="28"/>
      <c r="G5" s="28"/>
      <c r="H5" s="29"/>
      <c r="I5" s="28"/>
      <c r="J5" s="28"/>
      <c r="K5" s="28"/>
      <c r="L5" s="28"/>
      <c r="M5" s="29"/>
      <c r="N5" s="28"/>
      <c r="O5" s="28"/>
      <c r="P5" s="28"/>
      <c r="Q5" s="28"/>
      <c r="R5" s="29"/>
    </row>
    <row r="6" spans="1:18" s="26" customFormat="1" ht="15" customHeight="1" x14ac:dyDescent="0.35">
      <c r="A6" s="31" t="s">
        <v>10</v>
      </c>
      <c r="C6" s="27"/>
      <c r="D6" s="15"/>
      <c r="E6" s="15"/>
      <c r="F6" s="15"/>
      <c r="G6" s="15"/>
      <c r="H6" s="16"/>
      <c r="I6" s="15"/>
      <c r="J6" s="15"/>
      <c r="K6" s="15"/>
      <c r="L6" s="15"/>
      <c r="M6" s="16"/>
      <c r="N6" s="15"/>
      <c r="O6" s="15"/>
      <c r="P6" s="15"/>
      <c r="Q6" s="15"/>
      <c r="R6" s="16"/>
    </row>
    <row r="7" spans="1:18" s="26" customFormat="1" ht="15" customHeight="1" x14ac:dyDescent="0.35">
      <c r="A7" s="35" t="s">
        <v>11</v>
      </c>
      <c r="B7" s="36"/>
      <c r="C7" s="37" t="s">
        <v>12</v>
      </c>
      <c r="D7" s="38">
        <f>'Key Trends'!D7/'Key Trends'!D6</f>
        <v>0.13023907918262723</v>
      </c>
      <c r="E7" s="38">
        <f>'Key Trends'!E7/'Key Trends'!E6</f>
        <v>0.11837458010831246</v>
      </c>
      <c r="F7" s="38">
        <f>'Key Trends'!F7/'Key Trends'!F6</f>
        <v>0.11170539001062491</v>
      </c>
      <c r="G7" s="38">
        <f>'Key Trends'!G7/'Key Trends'!G6</f>
        <v>0.1012183077257104</v>
      </c>
      <c r="H7" s="39">
        <f>'Key Trends'!H7/'Key Trends'!H6</f>
        <v>0.11515457126070062</v>
      </c>
      <c r="I7" s="38">
        <f>'Key Trends'!I7/'Key Trends'!I6</f>
        <v>8.8565873975024953E-2</v>
      </c>
      <c r="J7" s="38">
        <f>'Key Trends'!J7/'Key Trends'!J6</f>
        <v>8.8774521665446193E-2</v>
      </c>
      <c r="K7" s="38">
        <f>'Key Trends'!K7/'Key Trends'!K6</f>
        <v>7.5724296275069866E-2</v>
      </c>
      <c r="L7" s="38">
        <f>'Key Trends'!L7/'Key Trends'!L6</f>
        <v>7.5987499734287103E-2</v>
      </c>
      <c r="M7" s="39">
        <f>'Key Trends'!M7/'Key Trends'!M6</f>
        <v>8.17457479649807E-2</v>
      </c>
      <c r="N7" s="38">
        <f>'Key Trends'!N7/'Key Trends'!N6</f>
        <v>7.5584504145931486E-2</v>
      </c>
      <c r="O7" s="38">
        <f>'Key Trends'!O7/'Key Trends'!O6</f>
        <v>7.428254645444593E-2</v>
      </c>
      <c r="P7" s="38">
        <f>'Key Trends'!P7/'Key Trends'!P6</f>
        <v>7.0803214185305788E-2</v>
      </c>
      <c r="Q7" s="38">
        <f>'Key Trends'!Q7/'Key Trends'!Q6</f>
        <v>6.2453847283577134E-2</v>
      </c>
      <c r="R7" s="39">
        <f>'Key Trends'!R7/'Key Trends'!R6</f>
        <v>7.0658334599008291E-2</v>
      </c>
    </row>
    <row r="8" spans="1:18" s="26" customFormat="1" ht="15" customHeight="1" x14ac:dyDescent="0.35">
      <c r="A8" s="35" t="s">
        <v>13</v>
      </c>
      <c r="B8" s="36"/>
      <c r="C8" s="37" t="s">
        <v>12</v>
      </c>
      <c r="D8" s="38">
        <f>'Consolidated PL'!D8/'Consolidated PL'!D6</f>
        <v>0.77477898020472902</v>
      </c>
      <c r="E8" s="38">
        <f>'Consolidated PL'!E8/'Consolidated PL'!E6</f>
        <v>0.78826913130630794</v>
      </c>
      <c r="F8" s="38">
        <f>'Consolidated PL'!F8/'Consolidated PL'!F6</f>
        <v>0.79342355721182878</v>
      </c>
      <c r="G8" s="38">
        <f>'Consolidated PL'!G8/'Consolidated PL'!G6</f>
        <v>0.8033644624397196</v>
      </c>
      <c r="H8" s="39">
        <f>'Consolidated PL'!H8/'Consolidated PL'!H6</f>
        <v>0.79018393897821382</v>
      </c>
      <c r="I8" s="38">
        <f>'Consolidated PL'!I8/'Consolidated PL'!I6</f>
        <v>0.82742947975778192</v>
      </c>
      <c r="J8" s="38">
        <f>'Consolidated PL'!J8/'Consolidated PL'!J6</f>
        <v>0.82625175723189881</v>
      </c>
      <c r="K8" s="38">
        <f>'Consolidated PL'!K8/'Consolidated PL'!K6</f>
        <v>0.82546568047549895</v>
      </c>
      <c r="L8" s="38">
        <f>'Consolidated PL'!L8/'Consolidated PL'!L6</f>
        <v>0.82382415984432489</v>
      </c>
      <c r="M8" s="39">
        <f>'Consolidated PL'!M8/'Consolidated PL'!M6</f>
        <v>0.82564871226495173</v>
      </c>
      <c r="N8" s="38">
        <f>'Consolidated PL'!N8/'Consolidated PL'!N6</f>
        <v>0.83826270770035693</v>
      </c>
      <c r="O8" s="38">
        <f>'Consolidated PL'!O8/'Consolidated PL'!O6</f>
        <v>0.84259139974045794</v>
      </c>
      <c r="P8" s="38">
        <f>'Consolidated PL'!P8/'Consolidated PL'!P6</f>
        <v>0.84566812428666449</v>
      </c>
      <c r="Q8" s="38">
        <f>'Consolidated PL'!Q8/'Consolidated PL'!Q6</f>
        <v>0.85072481243367115</v>
      </c>
      <c r="R8" s="39">
        <f>'Consolidated PL'!R8/'Consolidated PL'!R6</f>
        <v>0.84442420639497662</v>
      </c>
    </row>
    <row r="9" spans="1:18" s="43" customFormat="1" ht="15" customHeight="1" x14ac:dyDescent="0.35">
      <c r="A9" s="40" t="s">
        <v>14</v>
      </c>
      <c r="B9" s="36"/>
      <c r="C9" s="37" t="s">
        <v>12</v>
      </c>
      <c r="D9" s="41">
        <f>'Key Trends'!D9/'Consolidated PL'!D8</f>
        <v>0.69189235904757507</v>
      </c>
      <c r="E9" s="41">
        <f>'Key Trends'!E9/'Consolidated PL'!E8</f>
        <v>0.67969999683546856</v>
      </c>
      <c r="F9" s="41">
        <f>'Key Trends'!F9/'Consolidated PL'!F8</f>
        <v>0.67213786442503043</v>
      </c>
      <c r="G9" s="41">
        <f>'Key Trends'!G9/'Consolidated PL'!G8</f>
        <v>0.66939823297610812</v>
      </c>
      <c r="H9" s="42">
        <f>'Key Trends'!H9/'Consolidated PL'!H8</f>
        <v>0.67797876657278522</v>
      </c>
      <c r="I9" s="41">
        <f>'Key Trends'!I9/'Consolidated PL'!I8</f>
        <v>0.63907089858712862</v>
      </c>
      <c r="J9" s="41">
        <f>'Key Trends'!J9/'Consolidated PL'!J8</f>
        <v>0.63632059453968559</v>
      </c>
      <c r="K9" s="41">
        <f>'Key Trends'!K9/'Consolidated PL'!K8</f>
        <v>0.54608276182663429</v>
      </c>
      <c r="L9" s="41">
        <f>'Key Trends'!L9/'Consolidated PL'!L8</f>
        <v>0.55342164603944421</v>
      </c>
      <c r="M9" s="42">
        <f>'Key Trends'!M9/'Consolidated PL'!M8</f>
        <v>0.59022722948572504</v>
      </c>
      <c r="N9" s="41">
        <f>'Key Trends'!N9/'Consolidated PL'!N8</f>
        <v>0.54399425971214665</v>
      </c>
      <c r="O9" s="41">
        <f>'Key Trends'!O9/'Consolidated PL'!O8</f>
        <v>0.54150012542438042</v>
      </c>
      <c r="P9" s="41">
        <f>'Key Trends'!P9/'Consolidated PL'!P8</f>
        <v>0.52828178300449136</v>
      </c>
      <c r="Q9" s="41">
        <f>'Key Trends'!Q9/'Consolidated PL'!Q8</f>
        <v>0.52121761817029022</v>
      </c>
      <c r="R9" s="42">
        <f>'Key Trends'!R9/'Consolidated PL'!R8</f>
        <v>0.53348088532101889</v>
      </c>
    </row>
    <row r="10" spans="1:18" s="43" customFormat="1" ht="15" customHeight="1" x14ac:dyDescent="0.35">
      <c r="A10" s="40" t="s">
        <v>67</v>
      </c>
      <c r="C10" s="37" t="s">
        <v>12</v>
      </c>
      <c r="D10" s="41">
        <f>'Key Trends'!D10/'Consolidated PL'!D8</f>
        <v>0.30810764095242438</v>
      </c>
      <c r="E10" s="41">
        <f>'Key Trends'!E10/'Consolidated PL'!E8</f>
        <v>0.32030000316453189</v>
      </c>
      <c r="F10" s="41">
        <f>'Key Trends'!F10/'Consolidated PL'!F8</f>
        <v>0.32786213333962655</v>
      </c>
      <c r="G10" s="41">
        <f>'Key Trends'!G10/'Consolidated PL'!G8</f>
        <v>0.33060176921208917</v>
      </c>
      <c r="H10" s="42">
        <f>'Key Trends'!H10/'Consolidated PL'!H8</f>
        <v>0.32202123342721489</v>
      </c>
      <c r="I10" s="41">
        <f>'Key Trends'!I10/'Consolidated PL'!I8</f>
        <v>0.36092910141287138</v>
      </c>
      <c r="J10" s="41">
        <f>'Key Trends'!J10/'Consolidated PL'!J8</f>
        <v>0.36367940546031441</v>
      </c>
      <c r="K10" s="41">
        <f>'Key Trends'!K10/'Consolidated PL'!K8</f>
        <v>0.45391723817336582</v>
      </c>
      <c r="L10" s="41">
        <f>'Key Trends'!L10/'Consolidated PL'!L8</f>
        <v>0.44657835396055567</v>
      </c>
      <c r="M10" s="42">
        <f>'Key Trends'!M10/'Consolidated PL'!M8</f>
        <v>0.40977277051427491</v>
      </c>
      <c r="N10" s="41">
        <f>'Key Trends'!N10/'Consolidated PL'!N8</f>
        <v>0.45600574028785335</v>
      </c>
      <c r="O10" s="41">
        <f>'Key Trends'!O10/'Consolidated PL'!O8</f>
        <v>0.45849987457561953</v>
      </c>
      <c r="P10" s="41">
        <f>'Key Trends'!P10/'Consolidated PL'!P8</f>
        <v>0.47171821699550864</v>
      </c>
      <c r="Q10" s="41">
        <f>'Key Trends'!Q10/'Consolidated PL'!Q8</f>
        <v>0.47878238182970972</v>
      </c>
      <c r="R10" s="42">
        <f>'Key Trends'!R10/'Consolidated PL'!R8</f>
        <v>0.46651911467898105</v>
      </c>
    </row>
    <row r="11" spans="1:18" s="43" customFormat="1" ht="15" customHeight="1" x14ac:dyDescent="0.35">
      <c r="A11" s="31" t="s">
        <v>16</v>
      </c>
      <c r="C11" s="27" t="s">
        <v>12</v>
      </c>
      <c r="D11" s="38">
        <f>'Key Trends'!D11/'Key Trends'!D6</f>
        <v>9.4981940612643895E-2</v>
      </c>
      <c r="E11" s="38">
        <f>'Key Trends'!E11/'Key Trends'!E6</f>
        <v>9.3356288585379518E-2</v>
      </c>
      <c r="F11" s="38">
        <f>'Key Trends'!F11/'Key Trends'!F6</f>
        <v>9.4871053143924869E-2</v>
      </c>
      <c r="G11" s="38">
        <f>'Key Trends'!G11/'Key Trends'!G6</f>
        <v>9.5417229488900551E-2</v>
      </c>
      <c r="H11" s="39">
        <f>'Key Trends'!H11/'Key Trends'!H6</f>
        <v>9.4661489761085557E-2</v>
      </c>
      <c r="I11" s="38">
        <f>'Key Trends'!I11/'Key Trends'!I6</f>
        <v>8.40046462671932E-2</v>
      </c>
      <c r="J11" s="38">
        <f>'Key Trends'!J11/'Key Trends'!J6</f>
        <v>8.4973721102655012E-2</v>
      </c>
      <c r="K11" s="38">
        <f>'Key Trends'!K11/'Key Trends'!K6</f>
        <v>9.8810023249431306E-2</v>
      </c>
      <c r="L11" s="38">
        <f>'Key Trends'!L11/'Key Trends'!L6</f>
        <v>0.1001883404213879</v>
      </c>
      <c r="M11" s="39">
        <f>'Key Trends'!M11/'Key Trends'!M6</f>
        <v>9.2605539770067677E-2</v>
      </c>
      <c r="N11" s="38">
        <f>'Key Trends'!N11/'Key Trends'!N6</f>
        <v>8.6152788153711496E-2</v>
      </c>
      <c r="O11" s="38">
        <f>'Key Trends'!O11/'Key Trends'!O6</f>
        <v>8.3126053805096259E-2</v>
      </c>
      <c r="P11" s="38">
        <f>'Key Trends'!P11/'Key Trends'!P6</f>
        <v>8.3528661528029652E-2</v>
      </c>
      <c r="Q11" s="38">
        <f>'Key Trends'!Q11/'Key Trends'!Q6</f>
        <v>8.6821340282751722E-2</v>
      </c>
      <c r="R11" s="39">
        <f>'Key Trends'!R11/'Key Trends'!R6</f>
        <v>8.4917459006015203E-2</v>
      </c>
    </row>
    <row r="12" spans="1:18" ht="15" customHeight="1" x14ac:dyDescent="0.35"/>
    <row r="13" spans="1:18" ht="15" customHeight="1" x14ac:dyDescent="0.35">
      <c r="A13" s="23" t="s">
        <v>19</v>
      </c>
    </row>
    <row r="14" spans="1:18" s="26" customFormat="1" ht="15" customHeight="1" x14ac:dyDescent="0.35">
      <c r="A14" s="31" t="s">
        <v>20</v>
      </c>
      <c r="C14" s="15"/>
      <c r="D14" s="15"/>
      <c r="E14" s="15"/>
      <c r="F14" s="15"/>
      <c r="G14" s="15"/>
      <c r="H14" s="16"/>
      <c r="I14" s="15"/>
      <c r="J14" s="15"/>
      <c r="K14" s="15"/>
      <c r="L14" s="15"/>
      <c r="M14" s="16"/>
      <c r="N14" s="15"/>
      <c r="O14" s="15"/>
      <c r="P14" s="15"/>
      <c r="Q14" s="15"/>
      <c r="R14" s="16"/>
    </row>
    <row r="15" spans="1:18" s="43" customFormat="1" ht="15" customHeight="1" x14ac:dyDescent="0.35">
      <c r="A15" s="33" t="s">
        <v>21</v>
      </c>
      <c r="C15" s="27" t="s">
        <v>12</v>
      </c>
      <c r="D15" s="41">
        <f>'Consolidated PL'!D$30</f>
        <v>0.24986001959289764</v>
      </c>
      <c r="E15" s="41">
        <f>'Consolidated PL'!E$30</f>
        <v>0.25495245826929247</v>
      </c>
      <c r="F15" s="41">
        <f>'Consolidated PL'!F$30</f>
        <v>0.23791596907634496</v>
      </c>
      <c r="G15" s="41">
        <f>'Consolidated PL'!G$30</f>
        <v>0.22637014997753854</v>
      </c>
      <c r="H15" s="42">
        <f>'Consolidated PL'!H$30</f>
        <v>0.24207670970932674</v>
      </c>
      <c r="I15" s="41">
        <f>'Consolidated PL'!I$30</f>
        <v>0.22183145937283844</v>
      </c>
      <c r="J15" s="41">
        <f>'Consolidated PL'!J$30</f>
        <v>0.21545274767690126</v>
      </c>
      <c r="K15" s="41">
        <f>'Consolidated PL'!K$30</f>
        <v>0.20636036018879961</v>
      </c>
      <c r="L15" s="41">
        <f>'Consolidated PL'!L$30</f>
        <v>0.19061065223299642</v>
      </c>
      <c r="M15" s="42">
        <f>'Consolidated PL'!M$30</f>
        <v>0.20771072192613921</v>
      </c>
      <c r="N15" s="41">
        <f>'Consolidated PL'!N$30</f>
        <v>0.20324729724040072</v>
      </c>
      <c r="O15" s="41">
        <f>'Consolidated PL'!O$30</f>
        <v>0.19717290145455157</v>
      </c>
      <c r="P15" s="41">
        <f>'Consolidated PL'!P$30</f>
        <v>0.20368057681071808</v>
      </c>
      <c r="Q15" s="41">
        <f>'Consolidated PL'!Q$30</f>
        <v>0.18731445524806933</v>
      </c>
      <c r="R15" s="42">
        <f>'Consolidated PL'!R$30</f>
        <v>0.19772016420050709</v>
      </c>
    </row>
    <row r="16" spans="1:18" s="43" customFormat="1" ht="15" customHeight="1" x14ac:dyDescent="0.35">
      <c r="A16" s="33" t="s">
        <v>22</v>
      </c>
      <c r="C16" s="27" t="s">
        <v>12</v>
      </c>
      <c r="D16" s="41">
        <f>'Consolidated PL'!D$39/'Consolidated PL'!D$6</f>
        <v>0.12531254267174713</v>
      </c>
      <c r="E16" s="41">
        <f>'Consolidated PL'!E$39/'Consolidated PL'!E$6</f>
        <v>0.13045214559727233</v>
      </c>
      <c r="F16" s="41">
        <f>'Consolidated PL'!F$39/'Consolidated PL'!F$6</f>
        <v>0.115395855740883</v>
      </c>
      <c r="G16" s="41">
        <f>'Consolidated PL'!G$39/'Consolidated PL'!G$6</f>
        <v>9.0989566700443614E-2</v>
      </c>
      <c r="H16" s="42">
        <f>'Consolidated PL'!H$39/'Consolidated PL'!H$6</f>
        <v>0.1152810739041778</v>
      </c>
      <c r="I16" s="41">
        <f>'Consolidated PL'!I$39/'Consolidated PL'!I$6</f>
        <v>0.10362869784445446</v>
      </c>
      <c r="J16" s="41">
        <f>'Consolidated PL'!J$39/'Consolidated PL'!J$6</f>
        <v>9.4223807984086555E-2</v>
      </c>
      <c r="K16" s="41">
        <f>'Consolidated PL'!K$39/'Consolidated PL'!K$6</f>
        <v>9.844357998065309E-2</v>
      </c>
      <c r="L16" s="41">
        <f>'Consolidated PL'!L$39/'Consolidated PL'!L$6</f>
        <v>7.5347878098241797E-2</v>
      </c>
      <c r="M16" s="42">
        <f>'Consolidated PL'!M$39/'Consolidated PL'!M$6</f>
        <v>9.2368674401261106E-2</v>
      </c>
      <c r="N16" s="41">
        <f>'Consolidated PL'!N$39/'Consolidated PL'!N$6</f>
        <v>8.9822698854606128E-2</v>
      </c>
      <c r="O16" s="41">
        <f>'Consolidated PL'!O$39/'Consolidated PL'!O$6</f>
        <v>8.4013041085468768E-2</v>
      </c>
      <c r="P16" s="41">
        <f>'Consolidated PL'!P$39/'Consolidated PL'!P$6</f>
        <v>9.3793071874430783E-2</v>
      </c>
      <c r="Q16" s="41">
        <f>'Consolidated PL'!Q$39/'Consolidated PL'!Q$6</f>
        <v>7.5051307032332329E-2</v>
      </c>
      <c r="R16" s="42">
        <f>'Consolidated PL'!R$39/'Consolidated PL'!R$6</f>
        <v>8.5549739866647989E-2</v>
      </c>
    </row>
    <row r="17" spans="1:18" s="43" customFormat="1" ht="15" customHeight="1" x14ac:dyDescent="0.35">
      <c r="A17" s="33" t="s">
        <v>23</v>
      </c>
      <c r="C17" s="27" t="s">
        <v>12</v>
      </c>
      <c r="D17" s="41">
        <f>'Consolidated PL'!D$45/'Consolidated PL'!D$6</f>
        <v>0.12614772906810287</v>
      </c>
      <c r="E17" s="41">
        <f>'Consolidated PL'!E$45/'Consolidated PL'!E$6</f>
        <v>0.12013596371976418</v>
      </c>
      <c r="F17" s="41">
        <f>'Consolidated PL'!F$45/'Consolidated PL'!F$6</f>
        <v>8.6985471109463683E-2</v>
      </c>
      <c r="G17" s="41">
        <f>'Consolidated PL'!G$45/'Consolidated PL'!G$6</f>
        <v>7.1356491122609875E-2</v>
      </c>
      <c r="H17" s="42">
        <f>'Consolidated PL'!H$45/'Consolidated PL'!H$6</f>
        <v>0.10068004800499485</v>
      </c>
      <c r="I17" s="41">
        <f>'Consolidated PL'!I$45/'Consolidated PL'!I$6</f>
        <v>9.1141803943574518E-2</v>
      </c>
      <c r="J17" s="41">
        <f>'Consolidated PL'!J$45/'Consolidated PL'!J$6</f>
        <v>5.3974461939378805E-2</v>
      </c>
      <c r="K17" s="41">
        <f>'Consolidated PL'!K$45/'Consolidated PL'!K$6</f>
        <v>1.3985058162468089E-2</v>
      </c>
      <c r="L17" s="41">
        <f>'Consolidated PL'!L$45/'Consolidated PL'!L$6</f>
        <v>6.2753440235783164E-2</v>
      </c>
      <c r="M17" s="42">
        <f>'Consolidated PL'!M$45/'Consolidated PL'!M$6</f>
        <v>5.4053591876140838E-2</v>
      </c>
      <c r="N17" s="41">
        <f>'Consolidated PL'!N$45/'Consolidated PL'!N$6</f>
        <v>6.3781086095312384E-2</v>
      </c>
      <c r="O17" s="41">
        <f>'Consolidated PL'!O$45/'Consolidated PL'!O$6</f>
        <v>4.3817316657127327E-2</v>
      </c>
      <c r="P17" s="41">
        <f>'Consolidated PL'!P$45/'Consolidated PL'!P$6</f>
        <v>4.4261646793605773E-2</v>
      </c>
      <c r="Q17" s="41">
        <f>'Consolidated PL'!Q$45/'Consolidated PL'!Q$6</f>
        <v>0.12703278982921895</v>
      </c>
      <c r="R17" s="42">
        <f>'Consolidated PL'!R$45/'Consolidated PL'!R$6</f>
        <v>7.0331667359212785E-2</v>
      </c>
    </row>
    <row r="18" spans="1:18" s="32" customFormat="1" ht="15" customHeight="1" x14ac:dyDescent="0.35">
      <c r="A18" s="33" t="s">
        <v>24</v>
      </c>
      <c r="B18" s="34"/>
      <c r="C18" s="27" t="s">
        <v>25</v>
      </c>
      <c r="D18" s="62">
        <v>1.42074519127052</v>
      </c>
      <c r="E18" s="62">
        <v>1.4766498211974861</v>
      </c>
      <c r="F18" s="62">
        <v>1.4482189353434791</v>
      </c>
      <c r="G18" s="62">
        <v>1.3226085446936884</v>
      </c>
      <c r="H18" s="65">
        <f>G18</f>
        <v>1.3226085446936884</v>
      </c>
      <c r="I18" s="140">
        <v>1.4083671927408214</v>
      </c>
      <c r="J18" s="140">
        <v>1.677385881759424</v>
      </c>
      <c r="K18" s="140">
        <v>2.2123894207595902</v>
      </c>
      <c r="L18" s="140">
        <v>2.1574006500335683</v>
      </c>
      <c r="M18" s="65">
        <f>L18</f>
        <v>2.1574006500335683</v>
      </c>
      <c r="N18" s="140">
        <v>2.2193869715306858</v>
      </c>
      <c r="O18" s="140">
        <v>2.3653895123150797</v>
      </c>
      <c r="P18" s="140">
        <v>2.3374306302295911</v>
      </c>
      <c r="Q18" s="140">
        <v>2.0634209939046602</v>
      </c>
      <c r="R18" s="65">
        <f>Q18</f>
        <v>2.0634209939046602</v>
      </c>
    </row>
    <row r="19" spans="1:18" s="43" customFormat="1" ht="15" customHeight="1" x14ac:dyDescent="0.35">
      <c r="A19" s="33" t="s">
        <v>26</v>
      </c>
      <c r="C19" s="27" t="s">
        <v>12</v>
      </c>
      <c r="D19" s="41">
        <f>'Other KPIs'!D18</f>
        <v>2.6700000000000002E-2</v>
      </c>
      <c r="E19" s="41">
        <f>'Other KPIs'!E18</f>
        <v>3.7199999999999997E-2</v>
      </c>
      <c r="F19" s="41">
        <f>'Other KPIs'!F18</f>
        <v>5.0799999999999998E-2</v>
      </c>
      <c r="G19" s="41">
        <f>'Other KPIs'!G18</f>
        <v>5.8760359956505505E-2</v>
      </c>
      <c r="H19" s="42">
        <f>AVERAGE(D19:G19)</f>
        <v>4.3365089989126374E-2</v>
      </c>
      <c r="I19" s="41">
        <f>'Other KPIs'!I18</f>
        <v>5.6480815965726003E-2</v>
      </c>
      <c r="J19" s="41">
        <f>'Other KPIs'!J18</f>
        <v>5.6267302492574611E-2</v>
      </c>
      <c r="K19" s="41">
        <f>'Other KPIs'!K18</f>
        <v>6.3E-2</v>
      </c>
      <c r="L19" s="41">
        <f>'Other KPIs'!L18</f>
        <v>5.8700000000000002E-2</v>
      </c>
      <c r="M19" s="42">
        <f>'Other KPIs'!M18</f>
        <v>5.8500000000000003E-2</v>
      </c>
      <c r="N19" s="41">
        <f>'Other KPIs'!N18</f>
        <v>5.8600000000000006E-2</v>
      </c>
      <c r="O19" s="41">
        <f>'Other KPIs'!O18</f>
        <v>5.7623712302203985E-2</v>
      </c>
      <c r="P19" s="41">
        <f>'Other KPIs'!P18</f>
        <v>5.6261109459793436E-2</v>
      </c>
      <c r="Q19" s="41">
        <f>'Other KPIs'!Q18</f>
        <v>5.3317753663543743E-2</v>
      </c>
      <c r="R19" s="42">
        <f>'Other KPIs'!R18</f>
        <v>5.6429823549963426E-2</v>
      </c>
    </row>
    <row r="20" spans="1:18" s="32" customFormat="1" ht="15" customHeight="1" x14ac:dyDescent="0.35">
      <c r="A20" s="33" t="s">
        <v>27</v>
      </c>
      <c r="B20" s="34"/>
      <c r="C20" s="27" t="s">
        <v>25</v>
      </c>
      <c r="D20" s="44">
        <v>6.1291045885866149</v>
      </c>
      <c r="E20" s="44">
        <v>6.0267175303408465</v>
      </c>
      <c r="F20" s="44">
        <v>5.3760748650965295</v>
      </c>
      <c r="G20" s="44">
        <v>4.7551829945712347</v>
      </c>
      <c r="H20" s="45">
        <f>G20</f>
        <v>4.7551829945712347</v>
      </c>
      <c r="I20" s="44">
        <f>SUM('Consolidated PL'!$E$39:$G$39,'Consolidated PL'!$I$39:$I$39)/SUM('Consolidated PL'!$E$41:$G$41,'Consolidated PL'!$I$41:$I$41)</f>
        <v>4.1963851477856924</v>
      </c>
      <c r="J20" s="44">
        <f>SUM('Consolidated PL'!$F$39:$G$39,'Consolidated PL'!$I$39:$J$39)/SUM('Consolidated PL'!$F$41:$G$41,'Consolidated PL'!$I$41:$J$41)</f>
        <v>3.6584831404573666</v>
      </c>
      <c r="K20" s="44">
        <f>SUM('Consolidated PL'!$G$39:$G$39,'Consolidated PL'!$I$39:$K$39)/SUM('Consolidated PL'!$G$41:$G$41,'Consolidated PL'!$I$41:$K$41)</f>
        <v>3.3140657968599894</v>
      </c>
      <c r="L20" s="44">
        <f>SUM('Consolidated PL'!$I$39:$L$39)/SUM('Consolidated PL'!$I$41:$L$41)</f>
        <v>3.0469679422636466</v>
      </c>
      <c r="M20" s="45">
        <f>L20</f>
        <v>3.0469679422636466</v>
      </c>
      <c r="N20" s="44">
        <f>SUM('Consolidated PL'!$J$39:$L$39,'Consolidated PL'!$N$39:$N$39)/SUM('Consolidated PL'!$J$41:$L$41,'Consolidated PL'!$N$41:$N$41)</f>
        <v>2.8633658611864559</v>
      </c>
      <c r="O20" s="44">
        <f>SUM('Consolidated PL'!$K$39:$L$39,'Consolidated PL'!$N$39:$O$39)/SUM('Consolidated PL'!$K$41:$L$41,'Consolidated PL'!$N$41:$O$41)</f>
        <v>2.6835466592468742</v>
      </c>
      <c r="P20" s="44">
        <f>SUM('Consolidated PL'!$L$39:$L$39,'Consolidated PL'!$N$39:$P$39)/SUM('Consolidated PL'!$L$41:$L$41,'Consolidated PL'!$N$41:$P$41)</f>
        <v>2.6661116922977541</v>
      </c>
      <c r="Q20" s="44">
        <f>SUM('Consolidated PL'!$N$39:$N$39,'Consolidated PL'!$O$39:$Q$39)/SUM('Consolidated PL'!$N$41:$N$41,'Consolidated PL'!$O$41:$Q$41)</f>
        <v>2.7116115332195192</v>
      </c>
      <c r="R20" s="45">
        <f>Q20</f>
        <v>2.7116115332195192</v>
      </c>
    </row>
    <row r="21" spans="1:18" s="43" customFormat="1" ht="15" customHeight="1" x14ac:dyDescent="0.35">
      <c r="A21" s="33" t="s">
        <v>28</v>
      </c>
      <c r="C21" s="27" t="s">
        <v>12</v>
      </c>
      <c r="D21" s="41">
        <v>0.27325993051043518</v>
      </c>
      <c r="E21" s="41">
        <v>0.28116070677941996</v>
      </c>
      <c r="F21" s="41">
        <v>0.2838107415866552</v>
      </c>
      <c r="G21" s="41">
        <v>0.28312703743485845</v>
      </c>
      <c r="H21" s="42">
        <f>G21</f>
        <v>0.28312703743485845</v>
      </c>
      <c r="I21" s="41">
        <v>0.26286863919967707</v>
      </c>
      <c r="J21" s="41">
        <v>0.23314818398772921</v>
      </c>
      <c r="K21" s="41">
        <v>0.20969836963855856</v>
      </c>
      <c r="L21" s="41">
        <v>0.18766059711758809</v>
      </c>
      <c r="M21" s="42">
        <f>L21</f>
        <v>0.18766059711758809</v>
      </c>
      <c r="N21" s="41">
        <v>0.17459061124728903</v>
      </c>
      <c r="O21" s="41">
        <v>0.16400670554199662</v>
      </c>
      <c r="P21" s="41">
        <v>0.16024605807268918</v>
      </c>
      <c r="Q21" s="41">
        <v>0.15929011744949276</v>
      </c>
      <c r="R21" s="42">
        <f>Q21</f>
        <v>0.15929011744949276</v>
      </c>
    </row>
    <row r="22" spans="1:18" ht="15" customHeight="1" x14ac:dyDescent="0.35">
      <c r="A22" s="46"/>
      <c r="C22" s="27"/>
      <c r="D22" s="47"/>
      <c r="E22" s="47"/>
      <c r="F22" s="47"/>
      <c r="G22" s="65"/>
      <c r="H22" s="65"/>
      <c r="I22" s="62"/>
      <c r="J22" s="62"/>
      <c r="K22" s="62"/>
      <c r="L22" s="62"/>
      <c r="M22" s="65"/>
      <c r="N22" s="62"/>
      <c r="O22" s="62"/>
      <c r="P22" s="62"/>
      <c r="Q22" s="62"/>
      <c r="R22" s="65"/>
    </row>
    <row r="23" spans="1:18" s="26" customFormat="1" ht="15" customHeight="1" x14ac:dyDescent="0.35">
      <c r="A23" s="31" t="s">
        <v>29</v>
      </c>
      <c r="C23" s="27"/>
      <c r="D23" s="15"/>
      <c r="E23" s="15"/>
      <c r="F23" s="15"/>
      <c r="G23" s="63"/>
      <c r="H23" s="16"/>
      <c r="I23" s="15"/>
      <c r="J23" s="15"/>
      <c r="K23" s="15"/>
      <c r="L23" s="15"/>
      <c r="M23" s="16"/>
      <c r="N23" s="15"/>
      <c r="O23" s="15"/>
      <c r="P23" s="15"/>
      <c r="Q23" s="15"/>
      <c r="R23" s="16"/>
    </row>
    <row r="24" spans="1:18" s="32" customFormat="1" ht="15" customHeight="1" x14ac:dyDescent="0.35">
      <c r="A24" s="33" t="s">
        <v>30</v>
      </c>
      <c r="B24" s="34"/>
      <c r="C24" s="27" t="s">
        <v>31</v>
      </c>
      <c r="D24" s="63">
        <v>26056.125</v>
      </c>
      <c r="E24" s="63">
        <v>32797.799999999996</v>
      </c>
      <c r="F24" s="63">
        <v>36321.825000000004</v>
      </c>
      <c r="G24" s="63">
        <v>35496.75</v>
      </c>
      <c r="H24" s="48">
        <f>G24</f>
        <v>35496.75</v>
      </c>
      <c r="I24" s="63">
        <v>45447.525000000001</v>
      </c>
      <c r="J24" s="63">
        <v>55083.375</v>
      </c>
      <c r="K24" s="63">
        <v>50453.549999999996</v>
      </c>
      <c r="L24" s="63">
        <v>57296.400684</v>
      </c>
      <c r="M24" s="48">
        <f>L24</f>
        <v>57296.400684</v>
      </c>
      <c r="N24" s="63">
        <v>52851.825000000004</v>
      </c>
      <c r="O24" s="63">
        <v>60840.375</v>
      </c>
      <c r="P24" s="63">
        <v>48546.9</v>
      </c>
      <c r="Q24" s="63">
        <f>'Shareholding Pattern'!$D$13</f>
        <v>44978.700000000004</v>
      </c>
      <c r="R24" s="48">
        <f>Q24</f>
        <v>44978.700000000004</v>
      </c>
    </row>
    <row r="25" spans="1:18" s="32" customFormat="1" ht="15" customHeight="1" x14ac:dyDescent="0.35">
      <c r="A25" s="33" t="s">
        <v>32</v>
      </c>
      <c r="B25" s="34"/>
      <c r="C25" s="27" t="s">
        <v>31</v>
      </c>
      <c r="D25" s="63">
        <v>32190.485000000001</v>
      </c>
      <c r="E25" s="63">
        <v>39198.266009599982</v>
      </c>
      <c r="F25" s="63">
        <v>42591.693038480451</v>
      </c>
      <c r="G25" s="63">
        <v>41208.074818987428</v>
      </c>
      <c r="H25" s="48">
        <f t="shared" ref="H25:H26" si="0">G25</f>
        <v>41208.074818987428</v>
      </c>
      <c r="I25" s="63">
        <f>'Other KPIs'!I21+I24</f>
        <v>51454.638697553659</v>
      </c>
      <c r="J25" s="63">
        <f>'Other KPIs'!J21+J24</f>
        <v>62046.280476344778</v>
      </c>
      <c r="K25" s="63">
        <f>'Other KPIs'!K21+K24</f>
        <v>59763.414062712538</v>
      </c>
      <c r="L25" s="63">
        <f>'Other KPIs'!L21+L24</f>
        <v>66422.373725708807</v>
      </c>
      <c r="M25" s="48">
        <f>L25</f>
        <v>66422.373725708807</v>
      </c>
      <c r="N25" s="63">
        <f>'Other KPIs'!N21+N24</f>
        <v>62462.368512890374</v>
      </c>
      <c r="O25" s="63">
        <f>'Other KPIs'!O21+O24</f>
        <v>71323.425097154832</v>
      </c>
      <c r="P25" s="63">
        <f>'Other KPIs'!P21+P24</f>
        <v>59014.981134455287</v>
      </c>
      <c r="Q25" s="63">
        <f>'Other KPIs'!Q21+Q24</f>
        <v>54355.548890441656</v>
      </c>
      <c r="R25" s="48">
        <f>Q25</f>
        <v>54355.548890441656</v>
      </c>
    </row>
    <row r="26" spans="1:18" s="32" customFormat="1" ht="15" customHeight="1" x14ac:dyDescent="0.35">
      <c r="A26" s="33" t="s">
        <v>33</v>
      </c>
      <c r="B26" s="34"/>
      <c r="C26" s="27" t="s">
        <v>25</v>
      </c>
      <c r="D26" s="62">
        <v>7.4554601895578028</v>
      </c>
      <c r="E26" s="62">
        <v>9.0433770789524335</v>
      </c>
      <c r="F26" s="62">
        <v>9.8378619722295753</v>
      </c>
      <c r="G26" s="62">
        <v>9.5428212530962959</v>
      </c>
      <c r="H26" s="45">
        <f t="shared" si="0"/>
        <v>9.5428212530962959</v>
      </c>
      <c r="I26" s="62">
        <f>I25/SUM('Consolidated PL'!E22:G22,'Consolidated PL'!I22:I22)</f>
        <v>11.99718486471019</v>
      </c>
      <c r="J26" s="62">
        <f>J25/SUM('Consolidated PL'!F22:G22,'Consolidated PL'!I22:J22)</f>
        <v>14.774092714641387</v>
      </c>
      <c r="K26" s="62">
        <f>K25/SUM('Consolidated PL'!G22:G22,'Consolidated PL'!I22:K22)</f>
        <v>13.978441869133656</v>
      </c>
      <c r="L26" s="62">
        <f>L25/SUM('Consolidated PL'!I22:L22)</f>
        <v>15.385516047506677</v>
      </c>
      <c r="M26" s="45">
        <f>L26</f>
        <v>15.385516047506677</v>
      </c>
      <c r="N26" s="62">
        <f>N25/SUM('Consolidated PL'!J22:L22,'Consolidated PL'!N22)</f>
        <v>14.176233953155165</v>
      </c>
      <c r="O26" s="62">
        <f>O25/SUM('Consolidated PL'!K22:L22,'Consolidated PL'!N22:O22)</f>
        <v>15.866900591585409</v>
      </c>
      <c r="P26" s="62">
        <f>P25/SUM('Consolidated PL'!L22:L22,'Consolidated PL'!N22:P22)</f>
        <v>13.047845622839995</v>
      </c>
      <c r="Q26" s="62">
        <f>Q25/SUM('Consolidated PL'!N22:N22,'Consolidated PL'!O22:Q22)</f>
        <v>11.896508840517383</v>
      </c>
      <c r="R26" s="45">
        <f>Q26</f>
        <v>11.896508840517383</v>
      </c>
    </row>
    <row r="27" spans="1:18" x14ac:dyDescent="0.35">
      <c r="K27" s="63"/>
      <c r="L27" s="63"/>
      <c r="N27" s="63"/>
      <c r="O27" s="63"/>
      <c r="P27" s="63"/>
      <c r="Q27" s="63"/>
    </row>
    <row r="28" spans="1:18" x14ac:dyDescent="0.35">
      <c r="I28" s="141"/>
      <c r="J28" s="63"/>
      <c r="K28" s="63"/>
      <c r="L28" s="63"/>
      <c r="N28" s="63"/>
      <c r="O28" s="63"/>
      <c r="P28" s="63"/>
      <c r="Q28" s="63"/>
    </row>
    <row r="29" spans="1:18" x14ac:dyDescent="0.35">
      <c r="I29" s="62"/>
      <c r="J29" s="62"/>
      <c r="K29" s="62"/>
      <c r="L29" s="62"/>
      <c r="N29" s="62"/>
      <c r="O29" s="62"/>
      <c r="P29" s="62"/>
      <c r="Q29" s="62"/>
    </row>
  </sheetData>
  <dataConsolidate/>
  <hyperlinks>
    <hyperlink ref="B1" location="Index!A1" display="Index" xr:uid="{2FDD90D4-7B8A-44EE-8B60-741F17DE5E89}"/>
  </hyperlinks>
  <pageMargins left="0.7" right="0.7" top="0.75" bottom="0.75" header="0.3" footer="0.3"/>
  <pageSetup orientation="portrait" horizontalDpi="4294967292" verticalDpi="90" r:id="rId1"/>
  <headerFooter>
    <oddFooter>&amp;L_x000D_&amp;1#&amp;"Calibri"&amp;10&amp;K000000 Tata Communications -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3F489-99F5-4877-84F9-182D1683E795}">
  <sheetPr codeName="Sheet3">
    <outlinePr summaryBelow="0"/>
  </sheetPr>
  <dimension ref="A1:U53"/>
  <sheetViews>
    <sheetView showGridLines="0" zoomScale="90" zoomScaleNormal="90" workbookViewId="0">
      <pane xSplit="2" ySplit="4" topLeftCell="H5" activePane="bottomRight" state="frozen"/>
      <selection activeCell="I14" sqref="I14"/>
      <selection pane="topRight" activeCell="I14" sqref="I14"/>
      <selection pane="bottomLeft" activeCell="I14" sqref="I14"/>
      <selection pane="bottomRight" activeCell="B1" sqref="B1"/>
    </sheetView>
  </sheetViews>
  <sheetFormatPr defaultColWidth="9.1796875" defaultRowHeight="14.5" outlineLevelRow="2" outlineLevelCol="1" x14ac:dyDescent="0.35"/>
  <cols>
    <col min="1" max="1" width="40.1796875" customWidth="1"/>
    <col min="2" max="2" width="7" customWidth="1"/>
    <col min="3" max="3" width="0.81640625" customWidth="1"/>
    <col min="4" max="4" width="9.1796875" style="15" customWidth="1" outlineLevel="1"/>
    <col min="5" max="6" width="9.7265625" style="15" customWidth="1" outlineLevel="1"/>
    <col min="7" max="7" width="10" style="15" customWidth="1" outlineLevel="1"/>
    <col min="8" max="8" width="9.1796875" style="16"/>
    <col min="9" max="9" width="9.1796875" style="15" customWidth="1" outlineLevel="1"/>
    <col min="10" max="10" width="9.7265625" style="15" customWidth="1" outlineLevel="1"/>
    <col min="11" max="12" width="9.1796875" customWidth="1" outlineLevel="1"/>
    <col min="13" max="13" width="9.1796875" style="16"/>
    <col min="14" max="17" width="9.1796875" customWidth="1" outlineLevel="1"/>
    <col min="18" max="18" width="9.1796875" style="16"/>
  </cols>
  <sheetData>
    <row r="1" spans="1:18" ht="18.5" x14ac:dyDescent="0.45">
      <c r="A1" s="13" t="s">
        <v>2</v>
      </c>
      <c r="B1" s="50" t="s">
        <v>3</v>
      </c>
      <c r="C1" s="51"/>
    </row>
    <row r="2" spans="1:18" ht="15.5" x14ac:dyDescent="0.35">
      <c r="A2" s="8" t="s">
        <v>183</v>
      </c>
      <c r="B2" s="8"/>
      <c r="C2" s="8"/>
    </row>
    <row r="3" spans="1:18" s="54" customFormat="1" ht="15.5" x14ac:dyDescent="0.35">
      <c r="A3" s="52"/>
      <c r="B3" s="52"/>
      <c r="C3" s="52"/>
      <c r="D3" s="27"/>
      <c r="E3" s="27"/>
      <c r="F3" s="27"/>
      <c r="G3" s="27"/>
      <c r="H3" s="53"/>
      <c r="I3" s="27"/>
      <c r="J3" s="27"/>
      <c r="M3" s="53"/>
      <c r="R3" s="53"/>
    </row>
    <row r="4" spans="1:18" s="34" customFormat="1" x14ac:dyDescent="0.35">
      <c r="A4" s="55" t="s">
        <v>5</v>
      </c>
      <c r="B4" s="19"/>
      <c r="C4" s="19"/>
      <c r="D4" s="21">
        <v>44742</v>
      </c>
      <c r="E4" s="21">
        <v>44834</v>
      </c>
      <c r="F4" s="21">
        <v>44926</v>
      </c>
      <c r="G4" s="21">
        <v>45016</v>
      </c>
      <c r="H4" s="22" t="s">
        <v>9</v>
      </c>
      <c r="I4" s="21">
        <v>45107</v>
      </c>
      <c r="J4" s="21">
        <v>45199</v>
      </c>
      <c r="K4" s="21">
        <v>45291</v>
      </c>
      <c r="L4" s="21">
        <v>45382</v>
      </c>
      <c r="M4" s="22" t="s">
        <v>191</v>
      </c>
      <c r="N4" s="21">
        <v>45473</v>
      </c>
      <c r="O4" s="21">
        <v>45565</v>
      </c>
      <c r="P4" s="21">
        <v>45657</v>
      </c>
      <c r="Q4" s="21">
        <v>45747</v>
      </c>
      <c r="R4" s="22" t="s">
        <v>203</v>
      </c>
    </row>
    <row r="5" spans="1:18" s="34" customFormat="1" ht="15" customHeight="1" x14ac:dyDescent="0.35">
      <c r="A5" s="55"/>
      <c r="B5" s="19"/>
      <c r="C5" s="19"/>
      <c r="D5" s="24"/>
      <c r="E5" s="24"/>
      <c r="F5" s="24"/>
      <c r="G5" s="24"/>
      <c r="H5" s="25"/>
      <c r="I5" s="24"/>
      <c r="J5" s="24"/>
      <c r="M5" s="25"/>
      <c r="R5" s="25"/>
    </row>
    <row r="6" spans="1:18" x14ac:dyDescent="0.35">
      <c r="A6" s="56" t="s">
        <v>34</v>
      </c>
      <c r="B6" s="57"/>
      <c r="C6" s="57"/>
      <c r="D6" s="67">
        <f t="shared" ref="D6:H6" si="0">SUM(D7:D9)</f>
        <v>4310.5234916639847</v>
      </c>
      <c r="E6" s="67">
        <f t="shared" si="0"/>
        <v>4430.7379621741056</v>
      </c>
      <c r="F6" s="67">
        <f t="shared" si="0"/>
        <v>4528.3377572484706</v>
      </c>
      <c r="G6" s="67">
        <f t="shared" si="0"/>
        <v>4568.6624156403814</v>
      </c>
      <c r="H6" s="74">
        <f t="shared" si="0"/>
        <v>17838.261626726944</v>
      </c>
      <c r="I6" s="67">
        <f>SUM(I7:I9)</f>
        <v>4722.9212427478806</v>
      </c>
      <c r="J6" s="67">
        <f>SUM(J7:J9)</f>
        <v>4828.9129362699641</v>
      </c>
      <c r="K6" s="67">
        <f>SUM(K7:K9)</f>
        <v>5587.7735632805452</v>
      </c>
      <c r="L6" s="67">
        <f>SUM(L7:L9)</f>
        <v>5645.0754451024241</v>
      </c>
      <c r="M6" s="74">
        <f t="shared" ref="M6" si="1">SUM(M7:M9)</f>
        <v>20784.683187400813</v>
      </c>
      <c r="N6" s="67">
        <f>SUM(N7:N9)</f>
        <v>5592.318887740249</v>
      </c>
      <c r="O6" s="67">
        <f t="shared" ref="O6:P6" si="2">SUM(O7:O9)</f>
        <v>5727.8530330489784</v>
      </c>
      <c r="P6" s="67">
        <f t="shared" si="2"/>
        <v>5798.0729532569521</v>
      </c>
      <c r="Q6" s="67">
        <f t="shared" ref="Q6:R6" si="3">SUM(Q7:Q9)</f>
        <v>5990.3421617098329</v>
      </c>
      <c r="R6" s="74">
        <f t="shared" si="3"/>
        <v>23108.587035756012</v>
      </c>
    </row>
    <row r="7" spans="1:18" outlineLevel="1" x14ac:dyDescent="0.35">
      <c r="A7" s="78" t="s">
        <v>11</v>
      </c>
      <c r="B7" s="57"/>
      <c r="C7" s="57"/>
      <c r="D7" s="67">
        <v>561.3986103494002</v>
      </c>
      <c r="E7" s="67">
        <v>524.48674584231992</v>
      </c>
      <c r="F7" s="67">
        <v>505.8397343761348</v>
      </c>
      <c r="G7" s="67">
        <v>462.4322790940945</v>
      </c>
      <c r="H7" s="74">
        <f t="shared" ref="H7:H13" si="4">SUM(D7:G7)</f>
        <v>2054.1573696619494</v>
      </c>
      <c r="I7" s="67">
        <v>418.28964757917703</v>
      </c>
      <c r="J7" s="67">
        <v>428.68443608145134</v>
      </c>
      <c r="K7" s="67">
        <v>423.13022082385885</v>
      </c>
      <c r="L7" s="67">
        <v>428.95516888475112</v>
      </c>
      <c r="M7" s="74">
        <f t="shared" ref="M7:M13" si="5">SUM(I7:L7)</f>
        <v>1699.0594733692385</v>
      </c>
      <c r="N7" s="67">
        <v>422.69265015577383</v>
      </c>
      <c r="O7" s="67">
        <v>425.47950901169975</v>
      </c>
      <c r="P7" s="67">
        <v>410.52220117148045</v>
      </c>
      <c r="Q7" s="67">
        <v>374.11991454379921</v>
      </c>
      <c r="R7" s="74">
        <f t="shared" ref="R7:R13" si="6">SUM(N7:Q7)</f>
        <v>1632.8142748827534</v>
      </c>
    </row>
    <row r="8" spans="1:18" outlineLevel="1" x14ac:dyDescent="0.35">
      <c r="A8" s="78" t="s">
        <v>13</v>
      </c>
      <c r="B8" s="57"/>
      <c r="C8" s="57"/>
      <c r="D8" s="67">
        <v>3339.7029950199499</v>
      </c>
      <c r="E8" s="67">
        <v>3492.6139644888631</v>
      </c>
      <c r="F8" s="67">
        <v>3592.8898516127165</v>
      </c>
      <c r="G8" s="67">
        <v>3670.3010256094858</v>
      </c>
      <c r="H8" s="74">
        <f t="shared" si="4"/>
        <v>14095.507836731016</v>
      </c>
      <c r="I8" s="67">
        <v>3907.8842668238558</v>
      </c>
      <c r="J8" s="67">
        <v>3989.8977991129059</v>
      </c>
      <c r="K8" s="67">
        <v>4612.5153067563788</v>
      </c>
      <c r="L8" s="67">
        <v>4650.549535819333</v>
      </c>
      <c r="M8" s="74">
        <f t="shared" si="5"/>
        <v>17160.846908512474</v>
      </c>
      <c r="N8" s="67">
        <v>4687.8323731609898</v>
      </c>
      <c r="O8" s="67">
        <v>4826.2397046243659</v>
      </c>
      <c r="P8" s="67">
        <v>4903.245478858048</v>
      </c>
      <c r="Q8" s="67">
        <v>5096.1327119341095</v>
      </c>
      <c r="R8" s="74">
        <f t="shared" si="6"/>
        <v>19513.450268577515</v>
      </c>
    </row>
    <row r="9" spans="1:18" outlineLevel="1" collapsed="1" x14ac:dyDescent="0.35">
      <c r="A9" s="78" t="s">
        <v>62</v>
      </c>
      <c r="B9" s="57"/>
      <c r="C9" s="57"/>
      <c r="D9" s="67">
        <f t="shared" ref="D9:R9" si="7">SUM(D10:D13)</f>
        <v>409.42188629463482</v>
      </c>
      <c r="E9" s="67">
        <f t="shared" si="7"/>
        <v>413.63725184292224</v>
      </c>
      <c r="F9" s="67">
        <f t="shared" si="7"/>
        <v>429.60817125961938</v>
      </c>
      <c r="G9" s="67">
        <f t="shared" si="7"/>
        <v>435.92911093680152</v>
      </c>
      <c r="H9" s="73">
        <f t="shared" si="7"/>
        <v>1688.5964203339781</v>
      </c>
      <c r="I9" s="67">
        <f t="shared" si="7"/>
        <v>396.7473283448482</v>
      </c>
      <c r="J9" s="67">
        <f t="shared" si="7"/>
        <v>410.33070107560684</v>
      </c>
      <c r="K9" s="67">
        <f t="shared" si="7"/>
        <v>552.12803570030826</v>
      </c>
      <c r="L9" s="67">
        <f t="shared" si="7"/>
        <v>565.57074039833947</v>
      </c>
      <c r="M9" s="73">
        <f t="shared" si="7"/>
        <v>1924.7768055191027</v>
      </c>
      <c r="N9" s="67">
        <f t="shared" si="7"/>
        <v>481.79386442348516</v>
      </c>
      <c r="O9" s="67">
        <f t="shared" si="7"/>
        <v>476.13381941291317</v>
      </c>
      <c r="P9" s="67">
        <f t="shared" si="7"/>
        <v>484.30527322742324</v>
      </c>
      <c r="Q9" s="67">
        <f t="shared" si="7"/>
        <v>520.08953523192395</v>
      </c>
      <c r="R9" s="73">
        <f t="shared" si="7"/>
        <v>1962.3224922957454</v>
      </c>
    </row>
    <row r="10" spans="1:18" hidden="1" outlineLevel="2" x14ac:dyDescent="0.35">
      <c r="A10" s="66" t="s">
        <v>187</v>
      </c>
      <c r="B10" s="57"/>
      <c r="C10" s="57"/>
      <c r="D10" s="67">
        <v>43.990575258</v>
      </c>
      <c r="E10" s="67">
        <v>45.789361446999997</v>
      </c>
      <c r="F10" s="67">
        <v>49.629171428999982</v>
      </c>
      <c r="G10" s="67">
        <v>45.949136225000018</v>
      </c>
      <c r="H10" s="74">
        <f t="shared" si="4"/>
        <v>185.358244359</v>
      </c>
      <c r="I10" s="67">
        <v>0</v>
      </c>
      <c r="J10" s="67">
        <v>0</v>
      </c>
      <c r="K10" s="67">
        <v>0</v>
      </c>
      <c r="L10" s="67">
        <v>0</v>
      </c>
      <c r="M10" s="74">
        <f t="shared" si="5"/>
        <v>0</v>
      </c>
      <c r="N10" s="67">
        <v>0</v>
      </c>
      <c r="O10" s="67">
        <v>0</v>
      </c>
      <c r="P10" s="67">
        <v>0</v>
      </c>
      <c r="Q10" s="67">
        <v>0</v>
      </c>
      <c r="R10" s="74">
        <f t="shared" si="6"/>
        <v>0</v>
      </c>
    </row>
    <row r="11" spans="1:18" hidden="1" outlineLevel="2" x14ac:dyDescent="0.35">
      <c r="A11" s="66" t="s">
        <v>188</v>
      </c>
      <c r="B11" s="57"/>
      <c r="C11" s="57"/>
      <c r="D11" s="67">
        <v>317.03856098260343</v>
      </c>
      <c r="E11" s="67">
        <v>321.50294018077562</v>
      </c>
      <c r="F11" s="67">
        <v>333.2829391438994</v>
      </c>
      <c r="G11" s="67">
        <v>342.42691501120146</v>
      </c>
      <c r="H11" s="74">
        <f t="shared" si="4"/>
        <v>1314.2513553184799</v>
      </c>
      <c r="I11" s="67">
        <v>340.25304657964818</v>
      </c>
      <c r="J11" s="67">
        <v>353.94936639255684</v>
      </c>
      <c r="K11" s="67">
        <v>368.90375857195147</v>
      </c>
      <c r="L11" s="67">
        <v>370.38329243649719</v>
      </c>
      <c r="M11" s="74">
        <f t="shared" si="5"/>
        <v>1433.4894639806537</v>
      </c>
      <c r="N11" s="67">
        <v>279.25923833200511</v>
      </c>
      <c r="O11" s="67">
        <v>260.38278903973276</v>
      </c>
      <c r="P11" s="67">
        <v>256.09829367704356</v>
      </c>
      <c r="Q11" s="67">
        <v>295.53322685792091</v>
      </c>
      <c r="R11" s="74">
        <f t="shared" si="6"/>
        <v>1091.2735479067023</v>
      </c>
    </row>
    <row r="12" spans="1:18" hidden="1" outlineLevel="2" x14ac:dyDescent="0.35">
      <c r="A12" s="66" t="s">
        <v>186</v>
      </c>
      <c r="B12" s="57"/>
      <c r="C12" s="57"/>
      <c r="D12" s="67"/>
      <c r="E12" s="67"/>
      <c r="F12" s="67"/>
      <c r="G12" s="67"/>
      <c r="H12" s="74"/>
      <c r="I12" s="67">
        <v>0</v>
      </c>
      <c r="J12" s="67">
        <v>0</v>
      </c>
      <c r="K12" s="67">
        <v>126.47105605331679</v>
      </c>
      <c r="L12" s="67">
        <v>137.95904705688224</v>
      </c>
      <c r="M12" s="74">
        <f>SUM(I12:L12)</f>
        <v>264.43010311019901</v>
      </c>
      <c r="N12" s="67">
        <v>145.38667839200002</v>
      </c>
      <c r="O12" s="67">
        <v>158.43959704903841</v>
      </c>
      <c r="P12" s="67">
        <v>170.48632680648166</v>
      </c>
      <c r="Q12" s="67">
        <v>180.78705066591999</v>
      </c>
      <c r="R12" s="74">
        <f>SUM(N12:Q12)</f>
        <v>655.09965291344008</v>
      </c>
    </row>
    <row r="13" spans="1:18" hidden="1" outlineLevel="2" x14ac:dyDescent="0.35">
      <c r="A13" s="66" t="s">
        <v>49</v>
      </c>
      <c r="B13" s="57"/>
      <c r="C13" s="57"/>
      <c r="D13" s="67">
        <v>48.392750054031403</v>
      </c>
      <c r="E13" s="67">
        <v>46.34495021514666</v>
      </c>
      <c r="F13" s="67">
        <v>46.696060686720003</v>
      </c>
      <c r="G13" s="67">
        <v>47.553059700600045</v>
      </c>
      <c r="H13" s="74">
        <f t="shared" si="4"/>
        <v>188.98682065649811</v>
      </c>
      <c r="I13" s="67">
        <v>56.494281765200007</v>
      </c>
      <c r="J13" s="67">
        <v>56.381334683050007</v>
      </c>
      <c r="K13" s="67">
        <v>56.753221075039988</v>
      </c>
      <c r="L13" s="67">
        <v>57.228400904959983</v>
      </c>
      <c r="M13" s="74">
        <f t="shared" si="5"/>
        <v>226.85723842824999</v>
      </c>
      <c r="N13" s="67">
        <v>57.14794769948</v>
      </c>
      <c r="O13" s="67">
        <v>57.311433324142016</v>
      </c>
      <c r="P13" s="67">
        <v>57.720652743898015</v>
      </c>
      <c r="Q13" s="67">
        <v>43.769257708082989</v>
      </c>
      <c r="R13" s="74">
        <f t="shared" si="6"/>
        <v>215.94929147560302</v>
      </c>
    </row>
    <row r="14" spans="1:18" x14ac:dyDescent="0.35">
      <c r="A14" s="56" t="s">
        <v>35</v>
      </c>
      <c r="B14" s="57"/>
      <c r="C14" s="57"/>
      <c r="D14" s="67">
        <f t="shared" ref="D14:I14" si="8">SUM(D15:D17)</f>
        <v>2618.9034840051813</v>
      </c>
      <c r="E14" s="67">
        <f t="shared" si="8"/>
        <v>2712.192425759124</v>
      </c>
      <c r="F14" s="67">
        <f t="shared" si="8"/>
        <v>2756.6541853483614</v>
      </c>
      <c r="G14" s="67">
        <f t="shared" si="8"/>
        <v>2829.0159096402767</v>
      </c>
      <c r="H14" s="74">
        <f t="shared" si="8"/>
        <v>10916.766004752944</v>
      </c>
      <c r="I14" s="67">
        <f t="shared" si="8"/>
        <v>2924.9432209870083</v>
      </c>
      <c r="J14" s="67">
        <f t="shared" ref="J14:K14" si="9">SUM(J15:J17)</f>
        <v>2930.1066712603201</v>
      </c>
      <c r="K14" s="67">
        <f t="shared" si="9"/>
        <v>3209.8186124495592</v>
      </c>
      <c r="L14" s="67">
        <f t="shared" ref="L14:M14" si="10">SUM(L15:L17)</f>
        <v>3216.9682379261303</v>
      </c>
      <c r="M14" s="74">
        <f t="shared" si="10"/>
        <v>12281.83674262302</v>
      </c>
      <c r="N14" s="67">
        <f t="shared" ref="N14:O14" si="11">SUM(N15:N17)</f>
        <v>3263.9540572418168</v>
      </c>
      <c r="O14" s="67">
        <f t="shared" si="11"/>
        <v>3319.3889794543306</v>
      </c>
      <c r="P14" s="67">
        <f t="shared" ref="P14:R14" si="12">SUM(P15:P17)</f>
        <v>3334.2476274379569</v>
      </c>
      <c r="Q14" s="67">
        <f t="shared" si="12"/>
        <v>3330.4959794407514</v>
      </c>
      <c r="R14" s="74">
        <f t="shared" si="12"/>
        <v>13248.086643574854</v>
      </c>
    </row>
    <row r="15" spans="1:18" outlineLevel="1" x14ac:dyDescent="0.35">
      <c r="A15" s="78" t="s">
        <v>11</v>
      </c>
      <c r="B15" s="57"/>
      <c r="C15" s="57"/>
      <c r="D15" s="67">
        <v>105.15643724604871</v>
      </c>
      <c r="E15" s="67">
        <v>145.69793405087626</v>
      </c>
      <c r="F15" s="67">
        <v>138.50016516874598</v>
      </c>
      <c r="G15" s="67">
        <v>121.70904857730478</v>
      </c>
      <c r="H15" s="73">
        <f t="shared" ref="H15:H21" si="13">SUM(D15:G15)</f>
        <v>511.06358504297572</v>
      </c>
      <c r="I15" s="67">
        <v>113.82367026265699</v>
      </c>
      <c r="J15" s="67">
        <v>111.36243466511728</v>
      </c>
      <c r="K15" s="67">
        <v>103.10883683848319</v>
      </c>
      <c r="L15" s="67">
        <v>99.084197945064375</v>
      </c>
      <c r="M15" s="73">
        <f t="shared" ref="M15:M21" si="14">SUM(I15:L15)</f>
        <v>427.37913971132184</v>
      </c>
      <c r="N15" s="67">
        <v>97.574848555448085</v>
      </c>
      <c r="O15" s="67">
        <v>95.692391502460168</v>
      </c>
      <c r="P15" s="67">
        <v>98.093849753974524</v>
      </c>
      <c r="Q15" s="67">
        <v>91.607525132063657</v>
      </c>
      <c r="R15" s="73">
        <f t="shared" ref="R15:R21" si="15">SUM(N15:Q15)</f>
        <v>382.96861494394642</v>
      </c>
    </row>
    <row r="16" spans="1:18" outlineLevel="1" x14ac:dyDescent="0.35">
      <c r="A16" s="78" t="s">
        <v>13</v>
      </c>
      <c r="B16" s="57"/>
      <c r="C16" s="57"/>
      <c r="D16" s="67">
        <v>2405.0518516426</v>
      </c>
      <c r="E16" s="67">
        <v>2468.4704031422038</v>
      </c>
      <c r="F16" s="67">
        <v>2503.6117912608747</v>
      </c>
      <c r="G16" s="67">
        <v>2575.4143617003829</v>
      </c>
      <c r="H16" s="73">
        <f t="shared" si="13"/>
        <v>9952.5484077460624</v>
      </c>
      <c r="I16" s="67">
        <v>2715.3620975604267</v>
      </c>
      <c r="J16" s="67">
        <v>2712.5128767255933</v>
      </c>
      <c r="K16" s="67">
        <v>2892.1349643692224</v>
      </c>
      <c r="L16" s="67">
        <v>2846.9098071923063</v>
      </c>
      <c r="M16" s="73">
        <f t="shared" si="14"/>
        <v>11166.91974584755</v>
      </c>
      <c r="N16" s="67">
        <v>2902.1883642574712</v>
      </c>
      <c r="O16" s="67">
        <v>2939.9335654596421</v>
      </c>
      <c r="P16" s="67">
        <v>2945.3356537225213</v>
      </c>
      <c r="Q16" s="67">
        <v>2910.1622303003501</v>
      </c>
      <c r="R16" s="73">
        <f t="shared" si="15"/>
        <v>11697.619813739984</v>
      </c>
    </row>
    <row r="17" spans="1:18" outlineLevel="1" collapsed="1" x14ac:dyDescent="0.35">
      <c r="A17" s="78" t="s">
        <v>62</v>
      </c>
      <c r="B17" s="57"/>
      <c r="C17" s="57"/>
      <c r="D17" s="67">
        <f t="shared" ref="D17:R17" si="16">SUM(D18:D21)</f>
        <v>108.69519511653237</v>
      </c>
      <c r="E17" s="67">
        <f t="shared" si="16"/>
        <v>98.024088566043673</v>
      </c>
      <c r="F17" s="67">
        <f t="shared" si="16"/>
        <v>114.54222891874107</v>
      </c>
      <c r="G17" s="67">
        <f t="shared" si="16"/>
        <v>131.89249936258918</v>
      </c>
      <c r="H17" s="73">
        <f t="shared" si="16"/>
        <v>453.15401196390633</v>
      </c>
      <c r="I17" s="67">
        <f t="shared" si="16"/>
        <v>95.757453163924623</v>
      </c>
      <c r="J17" s="67">
        <f t="shared" si="16"/>
        <v>106.23135986960955</v>
      </c>
      <c r="K17" s="67">
        <f t="shared" si="16"/>
        <v>214.57481124185381</v>
      </c>
      <c r="L17" s="67">
        <f t="shared" si="16"/>
        <v>270.97423278875999</v>
      </c>
      <c r="M17" s="73">
        <f t="shared" si="16"/>
        <v>687.53785706414806</v>
      </c>
      <c r="N17" s="67">
        <f t="shared" si="16"/>
        <v>264.19084442889726</v>
      </c>
      <c r="O17" s="67">
        <f t="shared" si="16"/>
        <v>283.76302249222823</v>
      </c>
      <c r="P17" s="67">
        <f t="shared" si="16"/>
        <v>290.81812396146091</v>
      </c>
      <c r="Q17" s="67">
        <f t="shared" si="16"/>
        <v>328.72622400833802</v>
      </c>
      <c r="R17" s="73">
        <f t="shared" si="16"/>
        <v>1167.4982148909244</v>
      </c>
    </row>
    <row r="18" spans="1:18" hidden="1" outlineLevel="2" x14ac:dyDescent="0.35">
      <c r="A18" s="66" t="s">
        <v>187</v>
      </c>
      <c r="B18" s="57"/>
      <c r="C18" s="57"/>
      <c r="D18" s="67">
        <v>10.422418141999998</v>
      </c>
      <c r="E18" s="67">
        <v>11.119391580999988</v>
      </c>
      <c r="F18" s="67">
        <v>14.153814244000031</v>
      </c>
      <c r="G18" s="67">
        <v>27.669930248000071</v>
      </c>
      <c r="H18" s="73">
        <f t="shared" si="13"/>
        <v>63.365554215000088</v>
      </c>
      <c r="I18" s="67">
        <v>0</v>
      </c>
      <c r="J18" s="67">
        <v>0</v>
      </c>
      <c r="K18" s="67">
        <v>0</v>
      </c>
      <c r="L18" s="67">
        <v>0</v>
      </c>
      <c r="M18" s="73">
        <f t="shared" si="14"/>
        <v>0</v>
      </c>
      <c r="N18" s="67">
        <v>0</v>
      </c>
      <c r="O18" s="67">
        <v>0</v>
      </c>
      <c r="P18" s="67">
        <v>0</v>
      </c>
      <c r="Q18" s="67">
        <v>0</v>
      </c>
      <c r="R18" s="73">
        <f t="shared" si="15"/>
        <v>0</v>
      </c>
    </row>
    <row r="19" spans="1:18" hidden="1" outlineLevel="2" x14ac:dyDescent="0.35">
      <c r="A19" s="66" t="s">
        <v>188</v>
      </c>
      <c r="B19" s="57"/>
      <c r="C19" s="57"/>
      <c r="D19" s="67">
        <v>49.901460986172253</v>
      </c>
      <c r="E19" s="67">
        <v>40.702422736225742</v>
      </c>
      <c r="F19" s="67">
        <v>53.773519487461044</v>
      </c>
      <c r="G19" s="67">
        <v>56.74789881470906</v>
      </c>
      <c r="H19" s="73">
        <f t="shared" si="13"/>
        <v>201.1253020245681</v>
      </c>
      <c r="I19" s="67">
        <v>39.023687554964624</v>
      </c>
      <c r="J19" s="67">
        <v>49.923891712399552</v>
      </c>
      <c r="K19" s="67">
        <v>47.414449690285323</v>
      </c>
      <c r="L19" s="67">
        <v>91.196539441181585</v>
      </c>
      <c r="M19" s="73">
        <f t="shared" si="14"/>
        <v>227.55856839883108</v>
      </c>
      <c r="N19" s="67">
        <v>75.803721266177035</v>
      </c>
      <c r="O19" s="67">
        <v>83.389170720408003</v>
      </c>
      <c r="P19" s="67">
        <v>78.799421162281249</v>
      </c>
      <c r="Q19" s="67">
        <v>120.45841025497521</v>
      </c>
      <c r="R19" s="73">
        <f t="shared" si="15"/>
        <v>358.45072340384149</v>
      </c>
    </row>
    <row r="20" spans="1:18" hidden="1" outlineLevel="2" x14ac:dyDescent="0.35">
      <c r="A20" s="66" t="s">
        <v>186</v>
      </c>
      <c r="B20" s="57"/>
      <c r="C20" s="57"/>
      <c r="D20" s="67"/>
      <c r="E20" s="67"/>
      <c r="F20" s="67"/>
      <c r="G20" s="67"/>
      <c r="H20" s="73"/>
      <c r="I20" s="67">
        <v>0</v>
      </c>
      <c r="J20" s="67">
        <v>0</v>
      </c>
      <c r="K20" s="67">
        <v>110.81529519628852</v>
      </c>
      <c r="L20" s="67">
        <v>122.64441540696028</v>
      </c>
      <c r="M20" s="73">
        <f t="shared" si="14"/>
        <v>233.45971060324879</v>
      </c>
      <c r="N20" s="67">
        <v>131.32366521036025</v>
      </c>
      <c r="O20" s="67">
        <v>143.14774109279821</v>
      </c>
      <c r="P20" s="67">
        <v>154.38253980240165</v>
      </c>
      <c r="Q20" s="67">
        <v>164.58304579239984</v>
      </c>
      <c r="R20" s="73">
        <f t="shared" si="15"/>
        <v>593.43699189795996</v>
      </c>
    </row>
    <row r="21" spans="1:18" hidden="1" outlineLevel="2" x14ac:dyDescent="0.35">
      <c r="A21" s="66" t="s">
        <v>49</v>
      </c>
      <c r="B21" s="57"/>
      <c r="C21" s="57"/>
      <c r="D21" s="67">
        <v>48.371315988360124</v>
      </c>
      <c r="E21" s="67">
        <v>46.202274248817943</v>
      </c>
      <c r="F21" s="67">
        <v>46.614895187279998</v>
      </c>
      <c r="G21" s="67">
        <v>47.474670299880046</v>
      </c>
      <c r="H21" s="73">
        <f t="shared" si="13"/>
        <v>188.66315572433811</v>
      </c>
      <c r="I21" s="67">
        <v>56.733765608960006</v>
      </c>
      <c r="J21" s="67">
        <v>56.307468157210003</v>
      </c>
      <c r="K21" s="67">
        <v>56.345066355279997</v>
      </c>
      <c r="L21" s="67">
        <v>57.133277940618143</v>
      </c>
      <c r="M21" s="73">
        <f t="shared" si="14"/>
        <v>226.51957806206815</v>
      </c>
      <c r="N21" s="67">
        <v>57.063457952359997</v>
      </c>
      <c r="O21" s="67">
        <v>57.226110679022014</v>
      </c>
      <c r="P21" s="67">
        <v>57.636162996778026</v>
      </c>
      <c r="Q21" s="67">
        <v>43.684767960962972</v>
      </c>
      <c r="R21" s="73">
        <f t="shared" si="15"/>
        <v>215.61049958912301</v>
      </c>
    </row>
    <row r="22" spans="1:18" x14ac:dyDescent="0.35">
      <c r="A22" s="56" t="s">
        <v>36</v>
      </c>
      <c r="B22" s="57"/>
      <c r="C22" s="57"/>
      <c r="D22" s="75">
        <f t="shared" ref="D22:I22" si="17">SUM(D23:D25)</f>
        <v>1077.0274840828088</v>
      </c>
      <c r="E22" s="75">
        <f t="shared" si="17"/>
        <v>1129.6275354033637</v>
      </c>
      <c r="F22" s="75">
        <f t="shared" si="17"/>
        <v>1077.3638658207724</v>
      </c>
      <c r="G22" s="75">
        <f t="shared" si="17"/>
        <v>1034.2087962252567</v>
      </c>
      <c r="H22" s="76">
        <f t="shared" si="17"/>
        <v>4318.2276815322011</v>
      </c>
      <c r="I22" s="75">
        <f t="shared" si="17"/>
        <v>1047.692511781742</v>
      </c>
      <c r="J22" s="75">
        <f t="shared" ref="J22:K22" si="18">SUM(J23:J25)</f>
        <v>1040.402560411897</v>
      </c>
      <c r="K22" s="75">
        <f t="shared" si="18"/>
        <v>1153.0949651720255</v>
      </c>
      <c r="L22" s="75">
        <f t="shared" ref="L22:M22" si="19">SUM(L23:L25)</f>
        <v>1076.0115124954457</v>
      </c>
      <c r="M22" s="76">
        <f t="shared" si="19"/>
        <v>4317.2015498611108</v>
      </c>
      <c r="N22" s="75">
        <f t="shared" ref="N22:O22" si="20">SUM(N23:N25)</f>
        <v>1136.6236992396496</v>
      </c>
      <c r="O22" s="75">
        <f t="shared" si="20"/>
        <v>1129.3774016315206</v>
      </c>
      <c r="P22" s="75">
        <f t="shared" ref="P22:Q22" si="21">SUM(P23:P25)</f>
        <v>1180.9548435099996</v>
      </c>
      <c r="Q22" s="75">
        <f t="shared" si="21"/>
        <v>1122.0776787702193</v>
      </c>
      <c r="R22" s="76">
        <f>SUM(R23:R25)</f>
        <v>4569.0336231513884</v>
      </c>
    </row>
    <row r="23" spans="1:18" outlineLevel="1" x14ac:dyDescent="0.35">
      <c r="A23" s="78" t="s">
        <v>11</v>
      </c>
      <c r="B23" s="57"/>
      <c r="C23" s="57"/>
      <c r="D23" s="67">
        <v>61.71493524251477</v>
      </c>
      <c r="E23" s="67">
        <v>100.97613948445522</v>
      </c>
      <c r="F23" s="67">
        <v>87.301897759737543</v>
      </c>
      <c r="G23" s="67">
        <v>90.641142595747979</v>
      </c>
      <c r="H23" s="73">
        <f t="shared" ref="H23:H24" si="22">SUM(D23:G23)</f>
        <v>340.63411508245548</v>
      </c>
      <c r="I23" s="67">
        <v>62.077691223593384</v>
      </c>
      <c r="J23" s="67">
        <v>62.463225475604439</v>
      </c>
      <c r="K23" s="67">
        <v>50.090133615721456</v>
      </c>
      <c r="L23" s="67">
        <v>44.064902296302023</v>
      </c>
      <c r="M23" s="73">
        <f t="shared" ref="M23:M24" si="23">SUM(I23:L23)</f>
        <v>218.69595261122129</v>
      </c>
      <c r="N23" s="67">
        <v>46.22960201833326</v>
      </c>
      <c r="O23" s="67">
        <v>47.76702143615465</v>
      </c>
      <c r="P23" s="67">
        <v>48.316693482497179</v>
      </c>
      <c r="Q23" s="67">
        <v>43.956834860180763</v>
      </c>
      <c r="R23" s="73">
        <f t="shared" ref="R23:R24" si="24">SUM(N23:Q23)</f>
        <v>186.27015179716585</v>
      </c>
    </row>
    <row r="24" spans="1:18" outlineLevel="1" x14ac:dyDescent="0.35">
      <c r="A24" s="78" t="s">
        <v>13</v>
      </c>
      <c r="B24" s="57"/>
      <c r="C24" s="57"/>
      <c r="D24" s="67">
        <v>969.25891142641365</v>
      </c>
      <c r="E24" s="67">
        <v>1007.0050255881081</v>
      </c>
      <c r="F24" s="67">
        <v>947.5337145239381</v>
      </c>
      <c r="G24" s="67">
        <v>882.48005551658719</v>
      </c>
      <c r="H24" s="73">
        <f t="shared" si="22"/>
        <v>3806.2777070550469</v>
      </c>
      <c r="I24" s="67">
        <v>953.0391003473776</v>
      </c>
      <c r="J24" s="67">
        <v>937.43126023595016</v>
      </c>
      <c r="K24" s="67">
        <v>985.09558707744577</v>
      </c>
      <c r="L24" s="67">
        <v>882.0560575804501</v>
      </c>
      <c r="M24" s="73">
        <f t="shared" si="23"/>
        <v>3757.6220052412236</v>
      </c>
      <c r="N24" s="67">
        <v>923.69986794872261</v>
      </c>
      <c r="O24" s="67">
        <v>895.66097052121211</v>
      </c>
      <c r="P24" s="67">
        <v>941.28395180498364</v>
      </c>
      <c r="Q24" s="67">
        <v>891.03859971557063</v>
      </c>
      <c r="R24" s="73">
        <f t="shared" si="24"/>
        <v>3651.6833899904886</v>
      </c>
    </row>
    <row r="25" spans="1:18" outlineLevel="1" collapsed="1" x14ac:dyDescent="0.35">
      <c r="A25" s="78" t="s">
        <v>62</v>
      </c>
      <c r="B25" s="57"/>
      <c r="C25" s="57"/>
      <c r="D25" s="67">
        <f t="shared" ref="D25:I25" si="25">SUM(D26:D29)</f>
        <v>46.053637413880367</v>
      </c>
      <c r="E25" s="67">
        <f t="shared" si="25"/>
        <v>21.646370330800327</v>
      </c>
      <c r="F25" s="67">
        <f t="shared" si="25"/>
        <v>42.528253537096724</v>
      </c>
      <c r="G25" s="67">
        <f t="shared" si="25"/>
        <v>61.087598112921476</v>
      </c>
      <c r="H25" s="73">
        <f t="shared" si="25"/>
        <v>171.31585939469889</v>
      </c>
      <c r="I25" s="67">
        <f t="shared" si="25"/>
        <v>32.575720210771109</v>
      </c>
      <c r="J25" s="67">
        <f t="shared" ref="J25:K25" si="26">SUM(J26:J29)</f>
        <v>40.508074700342405</v>
      </c>
      <c r="K25" s="67">
        <f t="shared" si="26"/>
        <v>117.90924447885817</v>
      </c>
      <c r="L25" s="67">
        <f t="shared" ref="L25:M25" si="27">SUM(L26:L29)</f>
        <v>149.8905526186937</v>
      </c>
      <c r="M25" s="73">
        <f t="shared" si="27"/>
        <v>340.88359200866535</v>
      </c>
      <c r="N25" s="67">
        <f t="shared" ref="N25:O25" si="28">SUM(N26:N29)</f>
        <v>166.69422927259365</v>
      </c>
      <c r="O25" s="67">
        <f t="shared" si="28"/>
        <v>185.94940967415371</v>
      </c>
      <c r="P25" s="67">
        <f t="shared" ref="P25:R25" si="29">SUM(P26:P29)</f>
        <v>191.3541982225189</v>
      </c>
      <c r="Q25" s="67">
        <f t="shared" si="29"/>
        <v>187.08224419446788</v>
      </c>
      <c r="R25" s="73">
        <f t="shared" si="29"/>
        <v>731.08008136373405</v>
      </c>
    </row>
    <row r="26" spans="1:18" hidden="1" outlineLevel="2" x14ac:dyDescent="0.35">
      <c r="A26" s="66" t="s">
        <v>187</v>
      </c>
      <c r="B26" s="57"/>
      <c r="C26" s="57"/>
      <c r="D26" s="67">
        <v>1.2245216850000027</v>
      </c>
      <c r="E26" s="67">
        <v>-1.7177382490000248</v>
      </c>
      <c r="F26" s="67">
        <v>1.8768236700000287</v>
      </c>
      <c r="G26" s="67">
        <v>21.01341987951637</v>
      </c>
      <c r="H26" s="73">
        <f t="shared" ref="H26:H29" si="30">SUM(D26:G26)</f>
        <v>22.397026985516376</v>
      </c>
      <c r="I26" s="67">
        <v>0</v>
      </c>
      <c r="J26" s="67">
        <v>0</v>
      </c>
      <c r="K26" s="67">
        <v>0</v>
      </c>
      <c r="L26" s="67">
        <v>0</v>
      </c>
      <c r="M26" s="73">
        <f t="shared" ref="M26:M29" si="31">SUM(I26:L26)</f>
        <v>0</v>
      </c>
      <c r="N26" s="67">
        <v>0</v>
      </c>
      <c r="O26" s="67">
        <v>0</v>
      </c>
      <c r="P26" s="67">
        <v>0</v>
      </c>
      <c r="Q26" s="67">
        <v>0</v>
      </c>
      <c r="R26" s="73">
        <f t="shared" ref="R26:R29" si="32">SUM(N26:Q26)</f>
        <v>0</v>
      </c>
    </row>
    <row r="27" spans="1:18" hidden="1" outlineLevel="2" x14ac:dyDescent="0.35">
      <c r="A27" s="66" t="s">
        <v>188</v>
      </c>
      <c r="B27" s="57"/>
      <c r="C27" s="57"/>
      <c r="D27" s="67">
        <v>15.573104556124505</v>
      </c>
      <c r="E27" s="67">
        <v>5.1576003911613668</v>
      </c>
      <c r="F27" s="67">
        <v>14.896695578073377</v>
      </c>
      <c r="G27" s="67">
        <v>13.1005407361328</v>
      </c>
      <c r="H27" s="73">
        <f t="shared" si="30"/>
        <v>48.727941261492049</v>
      </c>
      <c r="I27" s="67">
        <v>-1.7283322266387293</v>
      </c>
      <c r="J27" s="67">
        <v>-4.228972563531685</v>
      </c>
      <c r="K27" s="67">
        <v>1.2636827834572966</v>
      </c>
      <c r="L27" s="67">
        <v>15.181320937771396</v>
      </c>
      <c r="M27" s="73">
        <f t="shared" si="31"/>
        <v>10.487698931058279</v>
      </c>
      <c r="N27" s="67">
        <v>22.855954467871499</v>
      </c>
      <c r="O27" s="67">
        <v>31.162613063104899</v>
      </c>
      <c r="P27" s="67">
        <v>21.526311416724042</v>
      </c>
      <c r="Q27" s="67">
        <v>34.954047389369762</v>
      </c>
      <c r="R27" s="73">
        <f t="shared" si="32"/>
        <v>110.4989263370702</v>
      </c>
    </row>
    <row r="28" spans="1:18" hidden="1" outlineLevel="2" x14ac:dyDescent="0.35">
      <c r="A28" s="66" t="s">
        <v>186</v>
      </c>
      <c r="B28" s="57"/>
      <c r="C28" s="57"/>
      <c r="D28" s="67"/>
      <c r="E28" s="67"/>
      <c r="F28" s="67"/>
      <c r="G28" s="67"/>
      <c r="H28" s="73"/>
      <c r="I28" s="67">
        <v>0</v>
      </c>
      <c r="J28" s="67">
        <v>0</v>
      </c>
      <c r="K28" s="67">
        <v>81.016444713757863</v>
      </c>
      <c r="L28" s="67">
        <v>101.33153989589925</v>
      </c>
      <c r="M28" s="73">
        <f t="shared" si="31"/>
        <v>182.34798460965712</v>
      </c>
      <c r="N28" s="67">
        <v>111.4766036559344</v>
      </c>
      <c r="O28" s="67">
        <v>119.59172881311427</v>
      </c>
      <c r="P28" s="67">
        <v>133.39135421227073</v>
      </c>
      <c r="Q28" s="67">
        <v>131.39694522210993</v>
      </c>
      <c r="R28" s="73">
        <f t="shared" si="32"/>
        <v>495.85663190342933</v>
      </c>
    </row>
    <row r="29" spans="1:18" hidden="1" outlineLevel="2" x14ac:dyDescent="0.35">
      <c r="A29" s="66" t="s">
        <v>49</v>
      </c>
      <c r="B29" s="57"/>
      <c r="C29" s="57"/>
      <c r="D29" s="67">
        <v>29.256011172755855</v>
      </c>
      <c r="E29" s="67">
        <v>18.206508188638985</v>
      </c>
      <c r="F29" s="67">
        <v>25.754734289023318</v>
      </c>
      <c r="G29" s="67">
        <v>26.973637497272307</v>
      </c>
      <c r="H29" s="73">
        <f t="shared" si="30"/>
        <v>100.19089114769046</v>
      </c>
      <c r="I29" s="67">
        <v>34.304052437409837</v>
      </c>
      <c r="J29" s="67">
        <v>44.737047263874089</v>
      </c>
      <c r="K29" s="67">
        <v>35.629116981643008</v>
      </c>
      <c r="L29" s="67">
        <v>33.377691785023046</v>
      </c>
      <c r="M29" s="73">
        <f t="shared" si="31"/>
        <v>148.04790846794998</v>
      </c>
      <c r="N29" s="67">
        <v>32.361671148787778</v>
      </c>
      <c r="O29" s="67">
        <v>35.195067797934541</v>
      </c>
      <c r="P29" s="67">
        <v>36.436532593524134</v>
      </c>
      <c r="Q29" s="67">
        <v>20.731251582988179</v>
      </c>
      <c r="R29" s="73">
        <f t="shared" si="32"/>
        <v>124.72452312323463</v>
      </c>
    </row>
    <row r="30" spans="1:18" s="26" customFormat="1" x14ac:dyDescent="0.35">
      <c r="A30" s="56" t="s">
        <v>21</v>
      </c>
      <c r="D30" s="41">
        <f t="shared" ref="D30:R30" si="33">D22/D6</f>
        <v>0.24986001959289764</v>
      </c>
      <c r="E30" s="41">
        <f t="shared" si="33"/>
        <v>0.25495245826929247</v>
      </c>
      <c r="F30" s="41">
        <f t="shared" si="33"/>
        <v>0.23791596907634496</v>
      </c>
      <c r="G30" s="41">
        <f t="shared" si="33"/>
        <v>0.22637014997753854</v>
      </c>
      <c r="H30" s="61">
        <f t="shared" si="33"/>
        <v>0.24207670970932674</v>
      </c>
      <c r="I30" s="41">
        <f t="shared" si="33"/>
        <v>0.22183145937283844</v>
      </c>
      <c r="J30" s="41">
        <f t="shared" si="33"/>
        <v>0.21545274767690126</v>
      </c>
      <c r="K30" s="41">
        <f t="shared" si="33"/>
        <v>0.20636036018879961</v>
      </c>
      <c r="L30" s="41">
        <f t="shared" si="33"/>
        <v>0.19061065223299642</v>
      </c>
      <c r="M30" s="61">
        <f t="shared" si="33"/>
        <v>0.20771072192613921</v>
      </c>
      <c r="N30" s="41">
        <f t="shared" si="33"/>
        <v>0.20324729724040072</v>
      </c>
      <c r="O30" s="41">
        <f t="shared" si="33"/>
        <v>0.19717290145455157</v>
      </c>
      <c r="P30" s="41">
        <f t="shared" si="33"/>
        <v>0.20368057681071808</v>
      </c>
      <c r="Q30" s="41">
        <f t="shared" si="33"/>
        <v>0.18731445524806933</v>
      </c>
      <c r="R30" s="61">
        <f t="shared" si="33"/>
        <v>0.19772016420050709</v>
      </c>
    </row>
    <row r="31" spans="1:18" s="26" customFormat="1" outlineLevel="1" x14ac:dyDescent="0.35">
      <c r="A31" s="78" t="s">
        <v>11</v>
      </c>
      <c r="D31" s="41">
        <f t="shared" ref="D31:R31" si="34">D23/D7</f>
        <v>0.10993068758062113</v>
      </c>
      <c r="E31" s="41">
        <f t="shared" si="34"/>
        <v>0.19252372016053265</v>
      </c>
      <c r="F31" s="41">
        <f t="shared" si="34"/>
        <v>0.17258805868109436</v>
      </c>
      <c r="G31" s="41">
        <f t="shared" si="34"/>
        <v>0.19600954927565634</v>
      </c>
      <c r="H31" s="61">
        <f t="shared" si="34"/>
        <v>0.16582668889604757</v>
      </c>
      <c r="I31" s="41">
        <f t="shared" si="34"/>
        <v>0.14840838539242798</v>
      </c>
      <c r="J31" s="41">
        <f t="shared" si="34"/>
        <v>0.14570910492242886</v>
      </c>
      <c r="K31" s="41">
        <f t="shared" si="34"/>
        <v>0.11837994818283858</v>
      </c>
      <c r="L31" s="41">
        <f t="shared" si="34"/>
        <v>0.10272612499545633</v>
      </c>
      <c r="M31" s="61">
        <f t="shared" si="34"/>
        <v>0.12871589019632534</v>
      </c>
      <c r="N31" s="41">
        <f t="shared" si="34"/>
        <v>0.10936930651927916</v>
      </c>
      <c r="O31" s="41">
        <f t="shared" si="34"/>
        <v>0.11226632640219852</v>
      </c>
      <c r="P31" s="41">
        <f t="shared" si="34"/>
        <v>0.11769568940393231</v>
      </c>
      <c r="Q31" s="41">
        <f t="shared" si="34"/>
        <v>0.11749397225694763</v>
      </c>
      <c r="R31" s="61">
        <f t="shared" si="34"/>
        <v>0.11407920341126443</v>
      </c>
    </row>
    <row r="32" spans="1:18" s="26" customFormat="1" outlineLevel="1" x14ac:dyDescent="0.35">
      <c r="A32" s="78" t="s">
        <v>13</v>
      </c>
      <c r="D32" s="41">
        <f t="shared" ref="D32:R32" si="35">D24/D8</f>
        <v>0.29022308656540391</v>
      </c>
      <c r="E32" s="41">
        <f t="shared" si="35"/>
        <v>0.28832417090088602</v>
      </c>
      <c r="F32" s="41">
        <f t="shared" si="35"/>
        <v>0.26372467669684474</v>
      </c>
      <c r="G32" s="41">
        <f t="shared" si="35"/>
        <v>0.24043805926519163</v>
      </c>
      <c r="H32" s="61">
        <f t="shared" si="35"/>
        <v>0.2700348047862734</v>
      </c>
      <c r="I32" s="41">
        <f t="shared" si="35"/>
        <v>0.24387597873310687</v>
      </c>
      <c r="J32" s="41">
        <f t="shared" si="35"/>
        <v>0.23495119610441501</v>
      </c>
      <c r="K32" s="41">
        <f t="shared" si="35"/>
        <v>0.21357015024632764</v>
      </c>
      <c r="L32" s="41">
        <f t="shared" si="35"/>
        <v>0.18966705994349756</v>
      </c>
      <c r="M32" s="61">
        <f t="shared" si="35"/>
        <v>0.21896483461881425</v>
      </c>
      <c r="N32" s="41">
        <f t="shared" si="35"/>
        <v>0.19704200031492911</v>
      </c>
      <c r="O32" s="41">
        <f t="shared" si="35"/>
        <v>0.18558153455639909</v>
      </c>
      <c r="P32" s="41">
        <f t="shared" si="35"/>
        <v>0.19197161469146065</v>
      </c>
      <c r="Q32" s="41">
        <f t="shared" si="35"/>
        <v>0.17484603523549119</v>
      </c>
      <c r="R32" s="61">
        <f t="shared" si="35"/>
        <v>0.18713673592982119</v>
      </c>
    </row>
    <row r="33" spans="1:21" s="26" customFormat="1" outlineLevel="1" collapsed="1" x14ac:dyDescent="0.35">
      <c r="A33" s="78" t="s">
        <v>62</v>
      </c>
      <c r="D33" s="41">
        <f t="shared" ref="D33:R33" si="36">D25/D9</f>
        <v>0.11248455189017058</v>
      </c>
      <c r="E33" s="41">
        <f t="shared" si="36"/>
        <v>5.2331771943549425E-2</v>
      </c>
      <c r="F33" s="41">
        <f t="shared" si="36"/>
        <v>9.899312066714902E-2</v>
      </c>
      <c r="G33" s="41">
        <f t="shared" si="36"/>
        <v>0.14013195398133804</v>
      </c>
      <c r="H33" s="61">
        <f t="shared" si="36"/>
        <v>0.10145459112178816</v>
      </c>
      <c r="I33" s="41">
        <f t="shared" si="36"/>
        <v>8.2106968046062476E-2</v>
      </c>
      <c r="J33" s="41">
        <f t="shared" si="36"/>
        <v>9.8720555381690667E-2</v>
      </c>
      <c r="K33" s="41">
        <f t="shared" si="36"/>
        <v>0.213554170146974</v>
      </c>
      <c r="L33" s="41">
        <f t="shared" si="36"/>
        <v>0.2650252955326573</v>
      </c>
      <c r="M33" s="61">
        <f t="shared" si="36"/>
        <v>0.17710291968981345</v>
      </c>
      <c r="N33" s="41">
        <f t="shared" si="36"/>
        <v>0.34598661706092931</v>
      </c>
      <c r="O33" s="41">
        <f t="shared" si="36"/>
        <v>0.39054022649228054</v>
      </c>
      <c r="P33" s="41">
        <f t="shared" si="36"/>
        <v>0.39511070558313238</v>
      </c>
      <c r="Q33" s="41">
        <f t="shared" si="36"/>
        <v>0.35971161025388088</v>
      </c>
      <c r="R33" s="61">
        <f t="shared" si="36"/>
        <v>0.37255858006725207</v>
      </c>
    </row>
    <row r="34" spans="1:21" s="26" customFormat="1" hidden="1" outlineLevel="2" x14ac:dyDescent="0.35">
      <c r="A34" s="66" t="s">
        <v>187</v>
      </c>
      <c r="D34" s="41">
        <f t="shared" ref="D34:H34" si="37">D26/D10</f>
        <v>2.7836000730118087E-2</v>
      </c>
      <c r="E34" s="41">
        <f t="shared" si="37"/>
        <v>-3.7513915781251121E-2</v>
      </c>
      <c r="F34" s="41">
        <f t="shared" si="37"/>
        <v>3.7816945477017132E-2</v>
      </c>
      <c r="G34" s="41">
        <f t="shared" si="37"/>
        <v>0.45731914908301113</v>
      </c>
      <c r="H34" s="61">
        <f t="shared" si="37"/>
        <v>0.12083102676640613</v>
      </c>
      <c r="I34" s="152">
        <v>0</v>
      </c>
      <c r="J34" s="152">
        <v>0</v>
      </c>
      <c r="K34" s="152">
        <v>0</v>
      </c>
      <c r="L34" s="152">
        <v>0</v>
      </c>
      <c r="M34" s="153">
        <v>0</v>
      </c>
      <c r="N34" s="152">
        <v>0</v>
      </c>
      <c r="O34" s="152">
        <v>0</v>
      </c>
      <c r="P34" s="152">
        <v>0</v>
      </c>
      <c r="Q34" s="152">
        <v>0</v>
      </c>
      <c r="R34" s="153">
        <v>0</v>
      </c>
    </row>
    <row r="35" spans="1:21" s="26" customFormat="1" hidden="1" outlineLevel="2" x14ac:dyDescent="0.35">
      <c r="A35" s="66" t="s">
        <v>188</v>
      </c>
      <c r="D35" s="41">
        <f t="shared" ref="D35:H35" si="38">D27/D11</f>
        <v>4.9120537602298273E-2</v>
      </c>
      <c r="E35" s="41">
        <f t="shared" si="38"/>
        <v>1.6042156218731115E-2</v>
      </c>
      <c r="F35" s="41">
        <f t="shared" si="38"/>
        <v>4.4696844117908863E-2</v>
      </c>
      <c r="G35" s="41">
        <f t="shared" si="38"/>
        <v>3.8257917709839648E-2</v>
      </c>
      <c r="H35" s="61">
        <f t="shared" si="38"/>
        <v>3.7076576763113857E-2</v>
      </c>
      <c r="I35" s="41">
        <f t="shared" ref="I35:R35" si="39">I27/I11</f>
        <v>-5.0795495999597243E-3</v>
      </c>
      <c r="J35" s="41">
        <f t="shared" si="39"/>
        <v>-1.19479591293898E-2</v>
      </c>
      <c r="K35" s="41">
        <f t="shared" si="39"/>
        <v>3.4255080196230266E-3</v>
      </c>
      <c r="L35" s="41">
        <f t="shared" si="39"/>
        <v>4.0988136473175979E-2</v>
      </c>
      <c r="M35" s="61">
        <f t="shared" si="39"/>
        <v>7.3162023123176725E-3</v>
      </c>
      <c r="N35" s="41">
        <f t="shared" si="39"/>
        <v>8.1844935925444881E-2</v>
      </c>
      <c r="O35" s="41">
        <f t="shared" si="39"/>
        <v>0.11968000334442105</v>
      </c>
      <c r="P35" s="41">
        <f t="shared" si="39"/>
        <v>8.405488028698116E-2</v>
      </c>
      <c r="Q35" s="41">
        <f t="shared" si="39"/>
        <v>0.11827450930305748</v>
      </c>
      <c r="R35" s="61">
        <f t="shared" si="39"/>
        <v>0.10125685402072737</v>
      </c>
    </row>
    <row r="36" spans="1:21" s="26" customFormat="1" hidden="1" outlineLevel="2" x14ac:dyDescent="0.35">
      <c r="A36" s="66" t="s">
        <v>186</v>
      </c>
      <c r="D36" s="41"/>
      <c r="E36" s="41"/>
      <c r="F36" s="41"/>
      <c r="G36" s="41"/>
      <c r="H36" s="61"/>
      <c r="I36" s="41"/>
      <c r="J36" s="41"/>
      <c r="K36" s="41">
        <f t="shared" ref="K36:R37" si="40">K28/K12</f>
        <v>0.64059277467884446</v>
      </c>
      <c r="L36" s="41">
        <f t="shared" si="40"/>
        <v>0.73450449287402653</v>
      </c>
      <c r="M36" s="61">
        <f t="shared" si="40"/>
        <v>0.68958860003040245</v>
      </c>
      <c r="N36" s="41">
        <f t="shared" si="40"/>
        <v>0.76675940938250675</v>
      </c>
      <c r="O36" s="41">
        <f t="shared" si="40"/>
        <v>0.75480959962363203</v>
      </c>
      <c r="P36" s="41">
        <f t="shared" si="40"/>
        <v>0.78241672931156947</v>
      </c>
      <c r="Q36" s="41">
        <f t="shared" si="40"/>
        <v>0.72680507114926596</v>
      </c>
      <c r="R36" s="61">
        <f t="shared" si="40"/>
        <v>0.75691786692023799</v>
      </c>
    </row>
    <row r="37" spans="1:21" s="26" customFormat="1" hidden="1" outlineLevel="2" x14ac:dyDescent="0.35">
      <c r="A37" s="66" t="s">
        <v>49</v>
      </c>
      <c r="D37" s="41">
        <f t="shared" ref="D37:J37" si="41">D29/D13</f>
        <v>0.60455359821648857</v>
      </c>
      <c r="E37" s="41">
        <f t="shared" si="41"/>
        <v>0.39284772351937175</v>
      </c>
      <c r="F37" s="41">
        <f t="shared" si="41"/>
        <v>0.5515397639601699</v>
      </c>
      <c r="G37" s="41">
        <f t="shared" si="41"/>
        <v>0.56723242767345927</v>
      </c>
      <c r="H37" s="61">
        <f t="shared" si="41"/>
        <v>0.53014750340605565</v>
      </c>
      <c r="I37" s="41">
        <f t="shared" si="41"/>
        <v>0.60721282518438602</v>
      </c>
      <c r="J37" s="41">
        <f t="shared" si="41"/>
        <v>0.79347265394416866</v>
      </c>
      <c r="K37" s="41">
        <f t="shared" si="40"/>
        <v>0.6277902171320574</v>
      </c>
      <c r="L37" s="41">
        <f t="shared" si="40"/>
        <v>0.58323649197282046</v>
      </c>
      <c r="M37" s="61">
        <f t="shared" si="40"/>
        <v>0.65260385559517564</v>
      </c>
      <c r="N37" s="41">
        <f t="shared" si="40"/>
        <v>0.56627879830376204</v>
      </c>
      <c r="O37" s="41">
        <f t="shared" si="40"/>
        <v>0.61410203438602329</v>
      </c>
      <c r="P37" s="41">
        <f t="shared" si="40"/>
        <v>0.63125641969418045</v>
      </c>
      <c r="Q37" s="41">
        <f t="shared" si="40"/>
        <v>0.47364869016637862</v>
      </c>
      <c r="R37" s="61">
        <f t="shared" si="40"/>
        <v>0.57756393767712566</v>
      </c>
    </row>
    <row r="38" spans="1:21" x14ac:dyDescent="0.35">
      <c r="A38" s="56" t="s">
        <v>37</v>
      </c>
      <c r="B38" s="57"/>
      <c r="C38" s="57"/>
      <c r="D38" s="67">
        <f t="shared" ref="D38:G38" si="42">D22-D39</f>
        <v>536.86482509609721</v>
      </c>
      <c r="E38" s="67">
        <f t="shared" si="42"/>
        <v>551.62826165846559</v>
      </c>
      <c r="F38" s="67">
        <f t="shared" si="42"/>
        <v>554.81245523933421</v>
      </c>
      <c r="G38" s="67">
        <f t="shared" si="42"/>
        <v>618.50818262553639</v>
      </c>
      <c r="H38" s="74">
        <f>SUM(D38:G38)</f>
        <v>2261.8137246194333</v>
      </c>
      <c r="I38" s="67">
        <v>558.26233337386657</v>
      </c>
      <c r="J38" s="67">
        <v>585.40399513292425</v>
      </c>
      <c r="K38" s="67">
        <v>603.01453148143821</v>
      </c>
      <c r="L38" s="67">
        <v>650.6670560024902</v>
      </c>
      <c r="M38" s="74">
        <f>SUM(I38:L38)</f>
        <v>2397.3479159907192</v>
      </c>
      <c r="N38" s="67">
        <v>634.30652388723126</v>
      </c>
      <c r="O38" s="67">
        <v>648.16304943444982</v>
      </c>
      <c r="P38" s="67">
        <v>637.13577027197709</v>
      </c>
      <c r="Q38" s="67">
        <v>672.4946699630093</v>
      </c>
      <c r="R38" s="74">
        <f>SUM(N38:Q38)</f>
        <v>2592.1000135566674</v>
      </c>
    </row>
    <row r="39" spans="1:21" x14ac:dyDescent="0.35">
      <c r="A39" s="56" t="s">
        <v>38</v>
      </c>
      <c r="B39" s="57"/>
      <c r="C39" s="57"/>
      <c r="D39" s="67">
        <v>540.16265898671156</v>
      </c>
      <c r="E39" s="67">
        <v>577.99927374489812</v>
      </c>
      <c r="F39" s="67">
        <v>522.55141058143818</v>
      </c>
      <c r="G39" s="67">
        <v>415.70061359972033</v>
      </c>
      <c r="H39" s="74">
        <f t="shared" ref="H39" si="43">H22-H38</f>
        <v>2056.4139569127678</v>
      </c>
      <c r="I39" s="67">
        <f t="shared" ref="I39:N39" si="44">I22-I38</f>
        <v>489.43017840787547</v>
      </c>
      <c r="J39" s="67">
        <f t="shared" si="44"/>
        <v>454.99856527897271</v>
      </c>
      <c r="K39" s="67">
        <f t="shared" si="44"/>
        <v>550.08043369058726</v>
      </c>
      <c r="L39" s="67">
        <f t="shared" si="44"/>
        <v>425.34445649295549</v>
      </c>
      <c r="M39" s="74">
        <f t="shared" si="44"/>
        <v>1919.8536338703916</v>
      </c>
      <c r="N39" s="67">
        <f t="shared" si="44"/>
        <v>502.3171753524183</v>
      </c>
      <c r="O39" s="67">
        <f t="shared" ref="O39:P39" si="45">O22-O38</f>
        <v>481.21435219707075</v>
      </c>
      <c r="P39" s="67">
        <f t="shared" si="45"/>
        <v>543.8190732380225</v>
      </c>
      <c r="Q39" s="67">
        <f t="shared" ref="Q39:R39" si="46">Q22-Q38</f>
        <v>449.58300880721004</v>
      </c>
      <c r="R39" s="74">
        <f t="shared" si="46"/>
        <v>1976.933609594721</v>
      </c>
    </row>
    <row r="40" spans="1:21" x14ac:dyDescent="0.35">
      <c r="A40" s="56" t="s">
        <v>39</v>
      </c>
      <c r="B40" s="57"/>
      <c r="C40" s="57"/>
      <c r="D40" s="67">
        <v>-233.98540362463342</v>
      </c>
      <c r="E40" s="67">
        <v>-36.621913530797336</v>
      </c>
      <c r="F40" s="67">
        <v>-30.752535796981597</v>
      </c>
      <c r="G40" s="67">
        <v>-61.786549826741641</v>
      </c>
      <c r="H40" s="74">
        <f>SUM(D40:G40)</f>
        <v>-363.14640277915396</v>
      </c>
      <c r="I40" s="67">
        <v>-186.62688049084528</v>
      </c>
      <c r="J40" s="67">
        <v>-17.674859952516108</v>
      </c>
      <c r="K40" s="67">
        <v>-6.9939968594718565</v>
      </c>
      <c r="L40" s="67">
        <v>-52.820193887537364</v>
      </c>
      <c r="M40" s="74">
        <f>SUM(I40:L40)</f>
        <v>-264.11593119037059</v>
      </c>
      <c r="N40" s="67">
        <v>-22.812818432099359</v>
      </c>
      <c r="O40" s="67">
        <v>-9.9586935885106413</v>
      </c>
      <c r="P40" s="67">
        <v>-28.737101537023584</v>
      </c>
      <c r="Q40" s="67">
        <v>-68.793074522580611</v>
      </c>
      <c r="R40" s="74">
        <f>SUM(N40:Q40)</f>
        <v>-130.30168808021421</v>
      </c>
    </row>
    <row r="41" spans="1:21" x14ac:dyDescent="0.35">
      <c r="A41" s="56" t="s">
        <v>40</v>
      </c>
      <c r="B41" s="57"/>
      <c r="C41" s="57"/>
      <c r="D41" s="67">
        <v>79.897305415510559</v>
      </c>
      <c r="E41" s="67">
        <v>97.77941002166213</v>
      </c>
      <c r="F41" s="67">
        <v>122.67478152124011</v>
      </c>
      <c r="G41" s="67">
        <v>132.10587666768535</v>
      </c>
      <c r="H41" s="74">
        <f t="shared" ref="H41" si="47">SUM(D41:G41)</f>
        <v>432.45737362609816</v>
      </c>
      <c r="I41" s="67">
        <v>125.39450595243238</v>
      </c>
      <c r="J41" s="67">
        <v>134.43176326206938</v>
      </c>
      <c r="K41" s="67">
        <v>184.4625028864163</v>
      </c>
      <c r="L41" s="67">
        <v>185.79781569694947</v>
      </c>
      <c r="M41" s="74">
        <f t="shared" ref="M41" si="48">SUM(I41:L41)</f>
        <v>630.08658779786754</v>
      </c>
      <c r="N41" s="67">
        <v>170.29697806257428</v>
      </c>
      <c r="O41" s="67">
        <v>189.43053903521937</v>
      </c>
      <c r="P41" s="67">
        <v>186.88774011652791</v>
      </c>
      <c r="Q41" s="67">
        <v>182.4469942828506</v>
      </c>
      <c r="R41" s="74">
        <f t="shared" ref="R41" si="49">SUM(N41:Q41)</f>
        <v>729.06225149717216</v>
      </c>
    </row>
    <row r="42" spans="1:21" x14ac:dyDescent="0.35">
      <c r="A42" s="56" t="s">
        <v>41</v>
      </c>
      <c r="B42" s="57"/>
      <c r="C42" s="57"/>
      <c r="D42" s="67">
        <v>1.1641532182693481E-17</v>
      </c>
      <c r="E42" s="67">
        <v>-76.35054431399999</v>
      </c>
      <c r="F42" s="67">
        <v>-1.067563568001084E-2</v>
      </c>
      <c r="G42" s="67">
        <v>1.0725858000000007E-2</v>
      </c>
      <c r="H42" s="74">
        <f>SUM(D42:G42)</f>
        <v>-76.350494091680005</v>
      </c>
      <c r="I42" s="67">
        <v>-1.96520585</v>
      </c>
      <c r="J42" s="67">
        <v>0</v>
      </c>
      <c r="K42" s="67">
        <v>185.51555779999998</v>
      </c>
      <c r="L42" s="67">
        <v>52.107154625960007</v>
      </c>
      <c r="M42" s="74">
        <f>SUM(I42:L42)</f>
        <v>235.65750657595999</v>
      </c>
      <c r="N42" s="67">
        <v>-85.705835978791882</v>
      </c>
      <c r="O42" s="67">
        <v>-42.907522074008106</v>
      </c>
      <c r="P42" s="67">
        <v>14.932642860999964</v>
      </c>
      <c r="Q42" s="67">
        <v>-577.78641006638225</v>
      </c>
      <c r="R42" s="74">
        <f>SUM(N42:Q42)</f>
        <v>-691.46712525818225</v>
      </c>
      <c r="T42" s="15"/>
      <c r="U42" s="67"/>
    </row>
    <row r="43" spans="1:21" x14ac:dyDescent="0.35">
      <c r="A43" s="56" t="s">
        <v>42</v>
      </c>
      <c r="B43" s="57"/>
      <c r="C43" s="57"/>
      <c r="D43" s="67">
        <f t="shared" ref="D43:H43" si="50">D39-SUM(D40:D42)</f>
        <v>694.25075719583447</v>
      </c>
      <c r="E43" s="67">
        <f t="shared" si="50"/>
        <v>593.19232156803332</v>
      </c>
      <c r="F43" s="67">
        <f t="shared" si="50"/>
        <v>430.63984049285966</v>
      </c>
      <c r="G43" s="67">
        <f t="shared" si="50"/>
        <v>345.37056090077658</v>
      </c>
      <c r="H43" s="74">
        <f t="shared" si="50"/>
        <v>2063.4534801575037</v>
      </c>
      <c r="I43" s="67">
        <f>I39-SUM(I40:I42)</f>
        <v>552.62775879628839</v>
      </c>
      <c r="J43" s="67">
        <f t="shared" ref="J43:K43" si="51">J39-SUM(J40:J42)</f>
        <v>338.2416619694194</v>
      </c>
      <c r="K43" s="67">
        <f t="shared" si="51"/>
        <v>187.09636986364285</v>
      </c>
      <c r="L43" s="67">
        <f t="shared" ref="L43" si="52">L39-SUM(L40:L42)</f>
        <v>240.25968005758335</v>
      </c>
      <c r="M43" s="74">
        <f t="shared" ref="M43" si="53">M39-SUM(M40:M42)</f>
        <v>1318.2254706869346</v>
      </c>
      <c r="N43" s="67">
        <f>N39-SUM(N40:N42)</f>
        <v>440.53885170073528</v>
      </c>
      <c r="O43" s="67">
        <f>O39-SUM(O40:O42)</f>
        <v>344.65002882437011</v>
      </c>
      <c r="P43" s="67">
        <f>P39-SUM(P40:P42)</f>
        <v>370.73579179751823</v>
      </c>
      <c r="Q43" s="67">
        <f>Q39-SUM(Q40:Q42)</f>
        <v>913.71549911332227</v>
      </c>
      <c r="R43" s="74">
        <f t="shared" ref="R43" si="54">R39-SUM(R40:R42)</f>
        <v>2069.6401714359454</v>
      </c>
      <c r="T43" s="15"/>
      <c r="U43" s="67"/>
    </row>
    <row r="44" spans="1:21" x14ac:dyDescent="0.35">
      <c r="A44" s="56" t="s">
        <v>43</v>
      </c>
      <c r="B44" s="57"/>
      <c r="C44" s="57"/>
      <c r="D44" s="67">
        <v>159.13524409998016</v>
      </c>
      <c r="E44" s="67">
        <v>65.853755835009864</v>
      </c>
      <c r="F44" s="67">
        <v>43.579881064185081</v>
      </c>
      <c r="G44" s="67">
        <v>28.046152401640136</v>
      </c>
      <c r="H44" s="74">
        <f>SUM(D44:G44)</f>
        <v>296.61503340081526</v>
      </c>
      <c r="I44" s="67">
        <v>130.62988782859347</v>
      </c>
      <c r="J44" s="67">
        <v>77.86419277108007</v>
      </c>
      <c r="K44" s="67">
        <v>113.47774105840432</v>
      </c>
      <c r="L44" s="67">
        <v>-108.48168244384136</v>
      </c>
      <c r="M44" s="74">
        <f>SUM(I44:L44)</f>
        <v>213.49013921423648</v>
      </c>
      <c r="N44" s="67">
        <v>86.786793037124852</v>
      </c>
      <c r="O44" s="67">
        <v>97.631472541023854</v>
      </c>
      <c r="P44" s="67">
        <v>126.18413185615726</v>
      </c>
      <c r="Q44" s="67">
        <v>175.88930189979104</v>
      </c>
      <c r="R44" s="74">
        <f>SUM(N44:Q44)</f>
        <v>486.49169933409701</v>
      </c>
      <c r="T44" s="15"/>
      <c r="U44" s="63"/>
    </row>
    <row r="45" spans="1:21" ht="15" thickBot="1" x14ac:dyDescent="0.4">
      <c r="A45" s="56" t="s">
        <v>44</v>
      </c>
      <c r="B45" s="57"/>
      <c r="C45" s="57"/>
      <c r="D45" s="113">
        <v>543.76274956812108</v>
      </c>
      <c r="E45" s="113">
        <v>532.29097507553024</v>
      </c>
      <c r="F45" s="113">
        <v>393.89959315703038</v>
      </c>
      <c r="G45" s="113">
        <v>326.00371910384428</v>
      </c>
      <c r="H45" s="115">
        <f>SUM(D45:G45)</f>
        <v>1795.9570369045261</v>
      </c>
      <c r="I45" s="113">
        <v>430.45556194747064</v>
      </c>
      <c r="J45" s="113">
        <v>260.63797748727711</v>
      </c>
      <c r="K45" s="113">
        <v>78.145338281179988</v>
      </c>
      <c r="L45" s="113">
        <v>354.24790457072203</v>
      </c>
      <c r="M45" s="115">
        <f>SUM(I45:L45)</f>
        <v>1123.4867822866497</v>
      </c>
      <c r="N45" s="113">
        <v>356.68417245140245</v>
      </c>
      <c r="O45" s="113">
        <v>250.97915011459429</v>
      </c>
      <c r="P45" s="113">
        <v>256.63225714061792</v>
      </c>
      <c r="Q45" s="113">
        <v>760.9698768335943</v>
      </c>
      <c r="R45" s="115">
        <f>SUM(N45:Q45)</f>
        <v>1625.265456540209</v>
      </c>
    </row>
    <row r="46" spans="1:21" ht="4.5" customHeight="1" x14ac:dyDescent="0.35">
      <c r="A46" s="56"/>
      <c r="B46" s="57"/>
      <c r="C46" s="57"/>
      <c r="D46" s="30"/>
      <c r="E46" s="30"/>
      <c r="F46" s="30"/>
      <c r="G46" s="30"/>
      <c r="H46" s="64"/>
      <c r="I46" s="30"/>
      <c r="J46" s="30"/>
      <c r="K46" s="30"/>
      <c r="L46" s="30"/>
      <c r="M46" s="64"/>
      <c r="N46" s="30"/>
      <c r="O46" s="30"/>
      <c r="P46" s="30"/>
      <c r="Q46" s="30"/>
      <c r="R46" s="64"/>
    </row>
    <row r="47" spans="1:21" x14ac:dyDescent="0.35">
      <c r="A47" s="56" t="s">
        <v>45</v>
      </c>
      <c r="B47" s="57"/>
      <c r="C47" s="57"/>
      <c r="D47" s="67">
        <v>1284.2223928196927</v>
      </c>
      <c r="E47" s="67">
        <v>940.85048776202984</v>
      </c>
      <c r="F47" s="67">
        <v>775.37706965831376</v>
      </c>
      <c r="G47" s="67">
        <v>1031.2446281629964</v>
      </c>
      <c r="H47" s="74">
        <f>SUM(D47:G47)</f>
        <v>4031.6945784030327</v>
      </c>
      <c r="I47" s="67">
        <v>614.37785929731672</v>
      </c>
      <c r="J47" s="67">
        <v>525.63411918958559</v>
      </c>
      <c r="K47" s="67">
        <v>707.53831421834707</v>
      </c>
      <c r="L47" s="67">
        <v>981.93289605696236</v>
      </c>
      <c r="M47" s="74">
        <f>SUM(I47:L47)</f>
        <v>2829.4831887622117</v>
      </c>
      <c r="N47" s="67">
        <v>156.73561785578175</v>
      </c>
      <c r="O47" s="67">
        <v>252.13704272680189</v>
      </c>
      <c r="P47" s="67">
        <v>1307.2395138045313</v>
      </c>
      <c r="Q47" s="67">
        <v>795.7459725900037</v>
      </c>
      <c r="R47" s="74">
        <f>SUM(N47:Q47)</f>
        <v>2511.8581469771188</v>
      </c>
      <c r="T47" s="142"/>
      <c r="U47" s="102"/>
    </row>
    <row r="48" spans="1:21" x14ac:dyDescent="0.35">
      <c r="A48" s="56" t="s">
        <v>46</v>
      </c>
      <c r="B48" s="57"/>
      <c r="C48" s="57"/>
      <c r="D48" s="67">
        <v>329.09742661777665</v>
      </c>
      <c r="E48" s="67">
        <v>323.74257338222338</v>
      </c>
      <c r="F48" s="67">
        <v>439.92999999999995</v>
      </c>
      <c r="G48" s="67">
        <v>400.37000000000012</v>
      </c>
      <c r="H48" s="74">
        <f>SUM(D48:G48)</f>
        <v>1493.14</v>
      </c>
      <c r="I48" s="67">
        <v>430.60448292583783</v>
      </c>
      <c r="J48" s="67">
        <v>586.68875442431033</v>
      </c>
      <c r="K48" s="67">
        <v>630.1367626498519</v>
      </c>
      <c r="L48" s="67">
        <v>434.90867255498256</v>
      </c>
      <c r="M48" s="74">
        <f>SUM(I48:L48)</f>
        <v>2082.3386725549826</v>
      </c>
      <c r="N48" s="67">
        <v>541.41154862543908</v>
      </c>
      <c r="O48" s="67">
        <v>446.55000711499781</v>
      </c>
      <c r="P48" s="67">
        <v>487.65119284076229</v>
      </c>
      <c r="Q48" s="67">
        <v>729.97926377876945</v>
      </c>
      <c r="R48" s="74">
        <f>SUM(N48:Q48)</f>
        <v>2205.5920123599685</v>
      </c>
    </row>
    <row r="49" spans="1:18" x14ac:dyDescent="0.35">
      <c r="A49" s="56" t="s">
        <v>47</v>
      </c>
      <c r="B49" s="57"/>
      <c r="C49" s="57"/>
      <c r="D49" s="63">
        <f t="shared" ref="D49:G49" si="55">D47-D48</f>
        <v>955.1249662019161</v>
      </c>
      <c r="E49" s="63">
        <f t="shared" si="55"/>
        <v>617.10791437980652</v>
      </c>
      <c r="F49" s="63">
        <f t="shared" si="55"/>
        <v>335.44706965831381</v>
      </c>
      <c r="G49" s="63">
        <f t="shared" si="55"/>
        <v>630.87462816299626</v>
      </c>
      <c r="H49" s="74">
        <f t="shared" ref="H49:L49" si="56">H47-H48</f>
        <v>2538.5545784030328</v>
      </c>
      <c r="I49" s="63">
        <f t="shared" si="56"/>
        <v>183.77337637147889</v>
      </c>
      <c r="J49" s="63">
        <f t="shared" si="56"/>
        <v>-61.054635234724742</v>
      </c>
      <c r="K49" s="63">
        <f t="shared" si="56"/>
        <v>77.401551568495165</v>
      </c>
      <c r="L49" s="63">
        <f t="shared" si="56"/>
        <v>547.0242235019798</v>
      </c>
      <c r="M49" s="74">
        <f t="shared" ref="M49" si="57">M47-M48</f>
        <v>747.14451620722912</v>
      </c>
      <c r="N49" s="63">
        <f>N47-N48</f>
        <v>-384.67593076965733</v>
      </c>
      <c r="O49" s="63">
        <f>O47-O48</f>
        <v>-194.41296438819592</v>
      </c>
      <c r="P49" s="63">
        <f>P47-P48</f>
        <v>819.58832096376898</v>
      </c>
      <c r="Q49" s="63">
        <f>Q47-Q48</f>
        <v>65.766708811234253</v>
      </c>
      <c r="R49" s="74">
        <f>R47-R48</f>
        <v>306.26613461715033</v>
      </c>
    </row>
    <row r="50" spans="1:18" x14ac:dyDescent="0.35">
      <c r="H50" s="59"/>
      <c r="M50" s="59"/>
      <c r="R50" s="59"/>
    </row>
    <row r="51" spans="1:18" x14ac:dyDescent="0.35">
      <c r="D51" s="62"/>
      <c r="E51" s="62"/>
      <c r="F51" s="62"/>
      <c r="G51" s="62"/>
      <c r="I51" s="62"/>
      <c r="J51" s="62"/>
    </row>
    <row r="52" spans="1:18" x14ac:dyDescent="0.35">
      <c r="A52" s="49"/>
      <c r="D52" s="62"/>
      <c r="E52" s="62"/>
      <c r="F52" s="62"/>
      <c r="G52" s="62"/>
      <c r="I52" s="62"/>
      <c r="J52" s="62"/>
    </row>
    <row r="53" spans="1:18" x14ac:dyDescent="0.35">
      <c r="D53" s="62"/>
      <c r="E53" s="62"/>
      <c r="F53" s="62"/>
      <c r="G53" s="62"/>
      <c r="I53" s="62"/>
      <c r="J53" s="62"/>
    </row>
  </sheetData>
  <hyperlinks>
    <hyperlink ref="B1" location="Index!A1" display="Index" xr:uid="{702CC61C-9690-4801-8AA9-2763D20AD755}"/>
  </hyperlinks>
  <pageMargins left="0.7" right="0.7" top="0.75" bottom="0.75" header="0.3" footer="0.3"/>
  <pageSetup paperSize="9" orientation="portrait" r:id="rId1"/>
  <headerFooter>
    <oddFooter>&amp;L_x000D_&amp;1#&amp;"Calibri"&amp;10&amp;K000000 Tata Communications - 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5BDDC-1B04-4214-9D6D-AB36D9D1F069}">
  <sheetPr codeName="Sheet4">
    <outlinePr summaryBelow="0"/>
  </sheetPr>
  <dimension ref="A1:X50"/>
  <sheetViews>
    <sheetView showGridLines="0" zoomScale="90" zoomScaleNormal="90" workbookViewId="0">
      <pane xSplit="2" ySplit="4" topLeftCell="D5" activePane="bottomRight" state="frozen"/>
      <selection activeCell="I14" sqref="I14"/>
      <selection pane="topRight" activeCell="I14" sqref="I14"/>
      <selection pane="bottomLeft" activeCell="I14" sqref="I14"/>
      <selection pane="bottomRight" activeCell="D4" sqref="D4"/>
    </sheetView>
  </sheetViews>
  <sheetFormatPr defaultColWidth="9.1796875" defaultRowHeight="14.5" outlineLevelRow="2" outlineLevelCol="1" x14ac:dyDescent="0.35"/>
  <cols>
    <col min="1" max="1" width="41.26953125" customWidth="1"/>
    <col min="2" max="2" width="7.54296875" customWidth="1"/>
    <col min="3" max="3" width="0.81640625" customWidth="1"/>
    <col min="4" max="7" width="9.1796875" style="15" customWidth="1" outlineLevel="1"/>
    <col min="8" max="8" width="9.1796875" style="16"/>
    <col min="9" max="12" width="9.1796875" style="15" customWidth="1" outlineLevel="1"/>
    <col min="13" max="13" width="9.1796875" style="16"/>
    <col min="14" max="17" width="9.1796875" style="15" customWidth="1" outlineLevel="1"/>
    <col min="18" max="18" width="9.1796875" style="16"/>
    <col min="19" max="19" width="9.1796875" style="15" customWidth="1" outlineLevel="1"/>
    <col min="20" max="22" width="9.1796875" style="15" outlineLevel="1"/>
    <col min="23" max="23" width="9.1796875" style="16"/>
  </cols>
  <sheetData>
    <row r="1" spans="1:24" ht="18.5" x14ac:dyDescent="0.45">
      <c r="A1" s="13" t="s">
        <v>2</v>
      </c>
      <c r="B1" s="68" t="s">
        <v>3</v>
      </c>
      <c r="C1" s="51"/>
    </row>
    <row r="2" spans="1:24" ht="15.5" x14ac:dyDescent="0.35">
      <c r="A2" s="8" t="s">
        <v>172</v>
      </c>
      <c r="B2" s="8"/>
      <c r="C2" s="8"/>
    </row>
    <row r="3" spans="1:24" s="54" customFormat="1" ht="15.5" x14ac:dyDescent="0.35">
      <c r="A3" s="52"/>
      <c r="B3" s="52"/>
      <c r="C3" s="52"/>
      <c r="D3" s="27"/>
      <c r="E3" s="27"/>
      <c r="F3" s="27"/>
      <c r="G3" s="27"/>
      <c r="H3" s="53"/>
      <c r="I3" s="27"/>
      <c r="J3" s="27"/>
      <c r="K3" s="27"/>
      <c r="L3" s="27"/>
      <c r="M3" s="53"/>
      <c r="N3" s="27"/>
      <c r="O3" s="27"/>
      <c r="P3" s="27"/>
      <c r="Q3" s="27"/>
      <c r="R3" s="53"/>
      <c r="S3" s="27"/>
      <c r="T3" s="27"/>
      <c r="U3" s="27"/>
      <c r="V3" s="27"/>
      <c r="W3" s="53"/>
    </row>
    <row r="4" spans="1:24" s="34" customFormat="1" x14ac:dyDescent="0.35">
      <c r="A4" s="55" t="s">
        <v>5</v>
      </c>
      <c r="B4" s="19"/>
      <c r="C4" s="19"/>
      <c r="D4" s="21">
        <v>44012</v>
      </c>
      <c r="E4" s="21">
        <v>44104</v>
      </c>
      <c r="F4" s="21">
        <v>44196</v>
      </c>
      <c r="G4" s="21">
        <v>44286</v>
      </c>
      <c r="H4" s="22" t="s">
        <v>7</v>
      </c>
      <c r="I4" s="21">
        <v>44377</v>
      </c>
      <c r="J4" s="21">
        <v>44469</v>
      </c>
      <c r="K4" s="21">
        <v>44561</v>
      </c>
      <c r="L4" s="21">
        <v>44651</v>
      </c>
      <c r="M4" s="22" t="s">
        <v>8</v>
      </c>
      <c r="N4" s="21">
        <v>44742</v>
      </c>
      <c r="O4" s="21">
        <v>44834</v>
      </c>
      <c r="P4" s="21">
        <v>44926</v>
      </c>
      <c r="Q4" s="21">
        <v>45016</v>
      </c>
      <c r="R4" s="22" t="s">
        <v>9</v>
      </c>
      <c r="S4" s="21">
        <v>45107</v>
      </c>
      <c r="T4" s="21">
        <v>45199</v>
      </c>
      <c r="U4" s="21">
        <v>45291</v>
      </c>
      <c r="V4" s="21">
        <v>45382</v>
      </c>
      <c r="W4" s="22" t="s">
        <v>191</v>
      </c>
      <c r="X4"/>
    </row>
    <row r="5" spans="1:24" s="34" customFormat="1" ht="15" customHeight="1" x14ac:dyDescent="0.35">
      <c r="A5" s="55"/>
      <c r="B5" s="19"/>
      <c r="C5" s="19"/>
      <c r="D5" s="24"/>
      <c r="E5" s="24"/>
      <c r="F5" s="24"/>
      <c r="G5" s="24"/>
      <c r="H5" s="25"/>
      <c r="I5" s="24"/>
      <c r="J5" s="24"/>
      <c r="K5" s="24"/>
      <c r="L5" s="24"/>
      <c r="M5" s="25"/>
      <c r="N5" s="24"/>
      <c r="O5" s="24"/>
      <c r="P5" s="24"/>
      <c r="Q5" s="24"/>
      <c r="R5" s="25"/>
      <c r="S5" s="24"/>
      <c r="T5" s="24"/>
      <c r="U5" s="24"/>
      <c r="V5" s="24"/>
      <c r="W5" s="25"/>
      <c r="X5"/>
    </row>
    <row r="6" spans="1:24" x14ac:dyDescent="0.35">
      <c r="A6" s="56" t="s">
        <v>34</v>
      </c>
      <c r="B6" s="57"/>
      <c r="C6" s="57"/>
      <c r="D6" s="67">
        <f>SUM(D7:D9)</f>
        <v>4402.9386757223147</v>
      </c>
      <c r="E6" s="67">
        <f t="shared" ref="E6:R6" si="0">SUM(E7:E9)</f>
        <v>4401.0770599315601</v>
      </c>
      <c r="F6" s="67">
        <f t="shared" si="0"/>
        <v>4222.8391315988638</v>
      </c>
      <c r="G6" s="67">
        <f t="shared" si="0"/>
        <v>4073.2492966404693</v>
      </c>
      <c r="H6" s="73">
        <f t="shared" si="0"/>
        <v>17100.104163893207</v>
      </c>
      <c r="I6" s="67">
        <f t="shared" si="0"/>
        <v>4102.7895864229822</v>
      </c>
      <c r="J6" s="67">
        <f t="shared" si="0"/>
        <v>4174.0216944030171</v>
      </c>
      <c r="K6" s="67">
        <f t="shared" si="0"/>
        <v>4184.8844854629988</v>
      </c>
      <c r="L6" s="67">
        <f t="shared" si="0"/>
        <v>4263.0365853610001</v>
      </c>
      <c r="M6" s="73">
        <f t="shared" si="0"/>
        <v>16724.732351649996</v>
      </c>
      <c r="N6" s="67">
        <f t="shared" si="0"/>
        <v>4310.5234916639847</v>
      </c>
      <c r="O6" s="67">
        <f t="shared" si="0"/>
        <v>4430.7379621741056</v>
      </c>
      <c r="P6" s="67">
        <f t="shared" si="0"/>
        <v>4528.3377572484706</v>
      </c>
      <c r="Q6" s="67">
        <f t="shared" si="0"/>
        <v>4568.6624156403814</v>
      </c>
      <c r="R6" s="74">
        <f t="shared" si="0"/>
        <v>17838.261626726944</v>
      </c>
      <c r="S6" s="67">
        <f>SUM(S7:S9)</f>
        <v>4674.5703623139616</v>
      </c>
      <c r="T6" s="67">
        <f>SUM(T7:T9)</f>
        <v>4718.1767058531323</v>
      </c>
      <c r="U6" s="67">
        <f>SUM(U7:U9)</f>
        <v>4719.8783304357421</v>
      </c>
      <c r="V6" s="67">
        <f>SUM(V7:V9)</f>
        <v>4742.8210307688723</v>
      </c>
      <c r="W6" s="74">
        <f t="shared" ref="W6" si="1">SUM(W7:W9)</f>
        <v>18855.44642937171</v>
      </c>
    </row>
    <row r="7" spans="1:24" outlineLevel="1" x14ac:dyDescent="0.35">
      <c r="A7" s="78" t="s">
        <v>11</v>
      </c>
      <c r="B7" s="57"/>
      <c r="C7" s="57"/>
      <c r="D7" s="67">
        <v>799.3215459960818</v>
      </c>
      <c r="E7" s="67">
        <v>758.91586283129402</v>
      </c>
      <c r="F7" s="67">
        <v>674.26225365173946</v>
      </c>
      <c r="G7" s="67">
        <v>558.27369386824932</v>
      </c>
      <c r="H7" s="73">
        <f t="shared" ref="H7:H13" si="2">SUM(D7:G7)</f>
        <v>2790.7733563473648</v>
      </c>
      <c r="I7" s="67">
        <v>589.17622886923664</v>
      </c>
      <c r="J7" s="67">
        <v>606.04179264676316</v>
      </c>
      <c r="K7" s="67">
        <v>554.21004600400022</v>
      </c>
      <c r="L7" s="67">
        <v>536.9298782799998</v>
      </c>
      <c r="M7" s="73">
        <f t="shared" ref="M7:M13" si="3">SUM(I7:L7)</f>
        <v>2286.3579457999995</v>
      </c>
      <c r="N7" s="67">
        <v>561.3986103494002</v>
      </c>
      <c r="O7" s="67">
        <v>524.48674584231992</v>
      </c>
      <c r="P7" s="67">
        <v>505.8397343761348</v>
      </c>
      <c r="Q7" s="67">
        <v>462.4322790940945</v>
      </c>
      <c r="R7" s="74">
        <f t="shared" ref="R7:R13" si="4">SUM(N7:Q7)</f>
        <v>2054.1573696619494</v>
      </c>
      <c r="S7" s="67">
        <v>418.28964757917703</v>
      </c>
      <c r="T7" s="67">
        <v>428.68443608145134</v>
      </c>
      <c r="U7" s="67">
        <v>423.13022082385885</v>
      </c>
      <c r="V7" s="67">
        <v>428.95516888475112</v>
      </c>
      <c r="W7" s="74">
        <f t="shared" ref="W7:W13" si="5">SUM(S7:V7)</f>
        <v>1699.0594733692385</v>
      </c>
    </row>
    <row r="8" spans="1:24" outlineLevel="1" x14ac:dyDescent="0.35">
      <c r="A8" s="78" t="s">
        <v>13</v>
      </c>
      <c r="B8" s="57"/>
      <c r="C8" s="57"/>
      <c r="D8" s="67">
        <v>3175.5664525169823</v>
      </c>
      <c r="E8" s="67">
        <v>3209.9263995635201</v>
      </c>
      <c r="F8" s="67">
        <v>3126.2873639359213</v>
      </c>
      <c r="G8" s="67">
        <v>3087.5000995586124</v>
      </c>
      <c r="H8" s="73">
        <f t="shared" si="2"/>
        <v>12599.280315575037</v>
      </c>
      <c r="I8" s="67">
        <v>3104.4866956704727</v>
      </c>
      <c r="J8" s="67">
        <v>3139.9094011815268</v>
      </c>
      <c r="K8" s="67">
        <v>3233.021387500999</v>
      </c>
      <c r="L8" s="67">
        <v>3301.419856647</v>
      </c>
      <c r="M8" s="73">
        <f t="shared" si="3"/>
        <v>12778.837340999999</v>
      </c>
      <c r="N8" s="67">
        <v>3339.7029950199499</v>
      </c>
      <c r="O8" s="67">
        <v>3492.6139644888631</v>
      </c>
      <c r="P8" s="67">
        <v>3592.8898516127165</v>
      </c>
      <c r="Q8" s="67">
        <v>3670.3010256094858</v>
      </c>
      <c r="R8" s="74">
        <f t="shared" si="4"/>
        <v>14095.507836731016</v>
      </c>
      <c r="S8" s="67">
        <v>3815.342430495406</v>
      </c>
      <c r="T8" s="67">
        <v>3840.1896413277532</v>
      </c>
      <c r="U8" s="67">
        <v>3831.1024870084093</v>
      </c>
      <c r="V8" s="67">
        <v>3844.9399242226641</v>
      </c>
      <c r="W8" s="74">
        <f t="shared" si="5"/>
        <v>15331.574483054233</v>
      </c>
    </row>
    <row r="9" spans="1:24" outlineLevel="1" x14ac:dyDescent="0.35">
      <c r="A9" s="78" t="s">
        <v>62</v>
      </c>
      <c r="B9" s="57"/>
      <c r="C9" s="57"/>
      <c r="D9" s="67">
        <f t="shared" ref="D9:U9" si="6">SUM(D10:D13)</f>
        <v>428.05067720925001</v>
      </c>
      <c r="E9" s="67">
        <f t="shared" si="6"/>
        <v>432.2347975367461</v>
      </c>
      <c r="F9" s="67">
        <f t="shared" si="6"/>
        <v>422.28951401120344</v>
      </c>
      <c r="G9" s="67">
        <f t="shared" si="6"/>
        <v>427.47550321360774</v>
      </c>
      <c r="H9" s="73">
        <f t="shared" si="6"/>
        <v>1710.0504919708071</v>
      </c>
      <c r="I9" s="67">
        <f t="shared" si="6"/>
        <v>409.12666188327267</v>
      </c>
      <c r="J9" s="67">
        <f t="shared" si="6"/>
        <v>428.0705005747273</v>
      </c>
      <c r="K9" s="67">
        <f t="shared" si="6"/>
        <v>397.65305195799999</v>
      </c>
      <c r="L9" s="67">
        <f t="shared" si="6"/>
        <v>424.68685043400001</v>
      </c>
      <c r="M9" s="73">
        <f t="shared" si="6"/>
        <v>1659.53706485</v>
      </c>
      <c r="N9" s="67">
        <f t="shared" si="6"/>
        <v>409.42188629463482</v>
      </c>
      <c r="O9" s="67">
        <f t="shared" si="6"/>
        <v>413.63725184292224</v>
      </c>
      <c r="P9" s="67">
        <f t="shared" si="6"/>
        <v>429.60817125961938</v>
      </c>
      <c r="Q9" s="67">
        <f t="shared" si="6"/>
        <v>435.92911093680152</v>
      </c>
      <c r="R9" s="73">
        <f t="shared" si="6"/>
        <v>1688.5964203339781</v>
      </c>
      <c r="S9" s="67">
        <f t="shared" si="6"/>
        <v>440.93828423937856</v>
      </c>
      <c r="T9" s="67">
        <f t="shared" si="6"/>
        <v>449.30262844392735</v>
      </c>
      <c r="U9" s="67">
        <f t="shared" si="6"/>
        <v>465.64562260347395</v>
      </c>
      <c r="V9" s="67">
        <f t="shared" ref="V9:W9" si="7">SUM(V10:V13)</f>
        <v>468.92593766145717</v>
      </c>
      <c r="W9" s="73">
        <f t="shared" si="7"/>
        <v>1824.812472948237</v>
      </c>
    </row>
    <row r="10" spans="1:24" outlineLevel="2" x14ac:dyDescent="0.35">
      <c r="A10" s="66" t="s">
        <v>187</v>
      </c>
      <c r="B10" s="57"/>
      <c r="C10" s="57"/>
      <c r="D10" s="67">
        <v>52.248381496499995</v>
      </c>
      <c r="E10" s="67">
        <v>58.050343887568012</v>
      </c>
      <c r="F10" s="67">
        <v>59.140264675232117</v>
      </c>
      <c r="G10" s="67">
        <v>45.927829452635535</v>
      </c>
      <c r="H10" s="73">
        <f t="shared" si="2"/>
        <v>215.36681951193566</v>
      </c>
      <c r="I10" s="67">
        <v>37.575288126644672</v>
      </c>
      <c r="J10" s="67">
        <v>40.898971463355331</v>
      </c>
      <c r="K10" s="67">
        <v>43.535753709999994</v>
      </c>
      <c r="L10" s="67">
        <v>42.531170949999989</v>
      </c>
      <c r="M10" s="73">
        <f t="shared" si="3"/>
        <v>164.54118424999999</v>
      </c>
      <c r="N10" s="67">
        <v>43.990575258</v>
      </c>
      <c r="O10" s="67">
        <v>45.789361446999997</v>
      </c>
      <c r="P10" s="67">
        <v>49.629171428999982</v>
      </c>
      <c r="Q10" s="67">
        <v>45.949136225000018</v>
      </c>
      <c r="R10" s="74">
        <f t="shared" si="4"/>
        <v>185.358244359</v>
      </c>
      <c r="S10" s="67">
        <v>44.572602382530384</v>
      </c>
      <c r="T10" s="67">
        <v>39.461065118987172</v>
      </c>
      <c r="U10" s="67">
        <v>40.259281645482446</v>
      </c>
      <c r="V10" s="67">
        <v>41.729469687999995</v>
      </c>
      <c r="W10" s="74">
        <f t="shared" si="5"/>
        <v>166.022418835</v>
      </c>
    </row>
    <row r="11" spans="1:24" outlineLevel="2" x14ac:dyDescent="0.35">
      <c r="A11" s="66" t="s">
        <v>188</v>
      </c>
      <c r="B11" s="57"/>
      <c r="C11" s="57"/>
      <c r="D11" s="67">
        <v>332.53189935900002</v>
      </c>
      <c r="E11" s="67">
        <v>332.78539878930371</v>
      </c>
      <c r="F11" s="67">
        <v>321.64720040417183</v>
      </c>
      <c r="G11" s="67">
        <v>341.26958476511641</v>
      </c>
      <c r="H11" s="73">
        <f t="shared" si="2"/>
        <v>1328.234083317592</v>
      </c>
      <c r="I11" s="67">
        <v>330.25407266428198</v>
      </c>
      <c r="J11" s="67">
        <v>335.17114595971799</v>
      </c>
      <c r="K11" s="67">
        <v>312.661878559</v>
      </c>
      <c r="L11" s="67">
        <v>333.67398466700001</v>
      </c>
      <c r="M11" s="73">
        <f t="shared" si="3"/>
        <v>1311.76108185</v>
      </c>
      <c r="N11" s="67">
        <v>317.03856098260343</v>
      </c>
      <c r="O11" s="67">
        <v>321.50294018077562</v>
      </c>
      <c r="P11" s="67">
        <v>333.2829391438994</v>
      </c>
      <c r="Q11" s="67">
        <v>342.42691501120146</v>
      </c>
      <c r="R11" s="74">
        <f t="shared" si="4"/>
        <v>1314.2513553184799</v>
      </c>
      <c r="S11" s="67">
        <v>340.25304657964818</v>
      </c>
      <c r="T11" s="67">
        <v>353.94936639255684</v>
      </c>
      <c r="U11" s="67">
        <v>368.90375857195147</v>
      </c>
      <c r="V11" s="67">
        <v>370.38329243649719</v>
      </c>
      <c r="W11" s="74">
        <f t="shared" si="5"/>
        <v>1433.4894639806537</v>
      </c>
    </row>
    <row r="12" spans="1:24" outlineLevel="2" x14ac:dyDescent="0.35">
      <c r="A12" s="66" t="s">
        <v>186</v>
      </c>
      <c r="B12" s="57"/>
      <c r="C12" s="57"/>
      <c r="D12" s="67"/>
      <c r="E12" s="67"/>
      <c r="F12" s="67"/>
      <c r="G12" s="67"/>
      <c r="H12" s="73"/>
      <c r="I12" s="67"/>
      <c r="J12" s="67"/>
      <c r="K12" s="67"/>
      <c r="L12" s="67"/>
      <c r="M12" s="73"/>
      <c r="N12" s="67"/>
      <c r="O12" s="67"/>
      <c r="P12" s="67"/>
      <c r="Q12" s="67"/>
      <c r="R12" s="74"/>
      <c r="S12" s="67"/>
      <c r="T12" s="67"/>
      <c r="U12" s="67"/>
      <c r="V12" s="67"/>
      <c r="W12" s="74"/>
    </row>
    <row r="13" spans="1:24" outlineLevel="2" x14ac:dyDescent="0.35">
      <c r="A13" s="66" t="s">
        <v>49</v>
      </c>
      <c r="B13" s="57"/>
      <c r="C13" s="57"/>
      <c r="D13" s="67">
        <v>43.270396353749994</v>
      </c>
      <c r="E13" s="67">
        <v>41.399054859874333</v>
      </c>
      <c r="F13" s="67">
        <v>41.502048931799465</v>
      </c>
      <c r="G13" s="67">
        <v>40.278088995855782</v>
      </c>
      <c r="H13" s="73">
        <f t="shared" si="2"/>
        <v>166.44958914127957</v>
      </c>
      <c r="I13" s="67">
        <v>41.297301092346004</v>
      </c>
      <c r="J13" s="67">
        <v>52.000383151653992</v>
      </c>
      <c r="K13" s="67">
        <v>41.45541968900001</v>
      </c>
      <c r="L13" s="67">
        <v>48.481694817000005</v>
      </c>
      <c r="M13" s="73">
        <f t="shared" si="3"/>
        <v>183.23479875000001</v>
      </c>
      <c r="N13" s="67">
        <v>48.392750054031403</v>
      </c>
      <c r="O13" s="67">
        <v>46.34495021514666</v>
      </c>
      <c r="P13" s="67">
        <v>46.696060686720003</v>
      </c>
      <c r="Q13" s="67">
        <v>47.553059700600045</v>
      </c>
      <c r="R13" s="74">
        <f t="shared" si="4"/>
        <v>188.98682065649811</v>
      </c>
      <c r="S13" s="67">
        <v>56.112635277199999</v>
      </c>
      <c r="T13" s="67">
        <v>55.892196932383328</v>
      </c>
      <c r="U13" s="67">
        <v>56.482582386040008</v>
      </c>
      <c r="V13" s="67">
        <v>56.813175536959989</v>
      </c>
      <c r="W13" s="74">
        <f t="shared" si="5"/>
        <v>225.30059013258332</v>
      </c>
    </row>
    <row r="14" spans="1:24" x14ac:dyDescent="0.35">
      <c r="A14" s="56" t="s">
        <v>35</v>
      </c>
      <c r="B14" s="57"/>
      <c r="C14" s="57"/>
      <c r="D14" s="67">
        <f>SUM(D15:D17)</f>
        <v>2449.3693999915909</v>
      </c>
      <c r="E14" s="67">
        <f t="shared" ref="E14:R14" si="8">SUM(E15:E17)</f>
        <v>2523.4393880072348</v>
      </c>
      <c r="F14" s="67">
        <f t="shared" si="8"/>
        <v>2472.6290089013096</v>
      </c>
      <c r="G14" s="67">
        <f t="shared" si="8"/>
        <v>2473.7369174602468</v>
      </c>
      <c r="H14" s="73">
        <f t="shared" si="8"/>
        <v>9919.1747143603825</v>
      </c>
      <c r="I14" s="67">
        <f t="shared" si="8"/>
        <v>2362.2910126537495</v>
      </c>
      <c r="J14" s="67">
        <f t="shared" si="8"/>
        <v>2425.6033802491406</v>
      </c>
      <c r="K14" s="67">
        <f t="shared" si="8"/>
        <v>2504.9232536712689</v>
      </c>
      <c r="L14" s="67">
        <f t="shared" si="8"/>
        <v>2578.784126462629</v>
      </c>
      <c r="M14" s="73">
        <f t="shared" si="8"/>
        <v>9871.6017730367876</v>
      </c>
      <c r="N14" s="67">
        <f t="shared" si="8"/>
        <v>2618.9034840051813</v>
      </c>
      <c r="O14" s="67">
        <f t="shared" si="8"/>
        <v>2712.192425759124</v>
      </c>
      <c r="P14" s="67">
        <f t="shared" si="8"/>
        <v>2756.6541853483614</v>
      </c>
      <c r="Q14" s="67">
        <f t="shared" si="8"/>
        <v>2829.0159096402767</v>
      </c>
      <c r="R14" s="74">
        <f t="shared" si="8"/>
        <v>10916.766004752944</v>
      </c>
      <c r="S14" s="67">
        <f t="shared" ref="S14:T14" si="9">SUM(S15:S17)</f>
        <v>2870.1933971917019</v>
      </c>
      <c r="T14" s="67">
        <f t="shared" si="9"/>
        <v>2834.9739167482189</v>
      </c>
      <c r="U14" s="67">
        <f t="shared" ref="U14:W14" si="10">SUM(U15:U17)</f>
        <v>2846.950155699165</v>
      </c>
      <c r="V14" s="67">
        <f t="shared" si="10"/>
        <v>2917.1575023373548</v>
      </c>
      <c r="W14" s="74">
        <f t="shared" si="10"/>
        <v>11469.274971976442</v>
      </c>
    </row>
    <row r="15" spans="1:24" outlineLevel="1" x14ac:dyDescent="0.35">
      <c r="A15" s="78" t="s">
        <v>11</v>
      </c>
      <c r="B15" s="57"/>
      <c r="C15" s="57"/>
      <c r="D15" s="67">
        <v>128.2901596234156</v>
      </c>
      <c r="E15" s="67">
        <v>129.4328531048003</v>
      </c>
      <c r="F15" s="67">
        <v>78.094864100929087</v>
      </c>
      <c r="G15" s="67">
        <v>92.452910754445952</v>
      </c>
      <c r="H15" s="73">
        <f t="shared" ref="H15:H21" si="11">SUM(D15:G15)</f>
        <v>428.27078758359096</v>
      </c>
      <c r="I15" s="67">
        <v>85.074169021018662</v>
      </c>
      <c r="J15" s="67">
        <v>99.898837562981228</v>
      </c>
      <c r="K15" s="67">
        <v>89.379489603000053</v>
      </c>
      <c r="L15" s="67">
        <v>106.71839356299984</v>
      </c>
      <c r="M15" s="73">
        <f t="shared" ref="M15:M21" si="12">SUM(I15:L15)</f>
        <v>381.07088974999976</v>
      </c>
      <c r="N15" s="67">
        <v>105.15643724604871</v>
      </c>
      <c r="O15" s="67">
        <v>145.69793405087626</v>
      </c>
      <c r="P15" s="67">
        <v>138.50016516874598</v>
      </c>
      <c r="Q15" s="67">
        <v>121.70904857730478</v>
      </c>
      <c r="R15" s="73">
        <f t="shared" ref="R15:R21" si="13">SUM(N15:Q15)</f>
        <v>511.06358504297572</v>
      </c>
      <c r="S15" s="67">
        <v>113.82367026265699</v>
      </c>
      <c r="T15" s="67">
        <v>111.36243466511716</v>
      </c>
      <c r="U15" s="67">
        <v>103.1088368384833</v>
      </c>
      <c r="V15" s="67">
        <v>99.08419794506392</v>
      </c>
      <c r="W15" s="73">
        <f t="shared" ref="W15:W21" si="14">SUM(S15:V15)</f>
        <v>427.37913971132139</v>
      </c>
    </row>
    <row r="16" spans="1:24" outlineLevel="1" x14ac:dyDescent="0.35">
      <c r="A16" s="78" t="s">
        <v>13</v>
      </c>
      <c r="B16" s="57"/>
      <c r="C16" s="57"/>
      <c r="D16" s="67">
        <v>2218.2714194834161</v>
      </c>
      <c r="E16" s="67">
        <v>2308.8368069115386</v>
      </c>
      <c r="F16" s="67">
        <v>2299.8420414209527</v>
      </c>
      <c r="G16" s="67">
        <v>2254.181468085495</v>
      </c>
      <c r="H16" s="73">
        <f t="shared" si="11"/>
        <v>9081.1317359014029</v>
      </c>
      <c r="I16" s="67">
        <v>2192.7514176005834</v>
      </c>
      <c r="J16" s="67">
        <v>2240.1969998723071</v>
      </c>
      <c r="K16" s="67">
        <v>2335.1063669742689</v>
      </c>
      <c r="L16" s="67">
        <v>2350.3641246396296</v>
      </c>
      <c r="M16" s="73">
        <f t="shared" si="12"/>
        <v>9118.4189090867894</v>
      </c>
      <c r="N16" s="67">
        <v>2405.0518516426</v>
      </c>
      <c r="O16" s="67">
        <v>2468.4704031422038</v>
      </c>
      <c r="P16" s="67">
        <v>2503.6117912608747</v>
      </c>
      <c r="Q16" s="67">
        <v>2575.4143617003829</v>
      </c>
      <c r="R16" s="73">
        <f t="shared" si="13"/>
        <v>9952.5484077460624</v>
      </c>
      <c r="S16" s="67">
        <v>2648.7070323295902</v>
      </c>
      <c r="T16" s="67">
        <v>2606.6088734561718</v>
      </c>
      <c r="U16" s="67">
        <v>2627.3694351266336</v>
      </c>
      <c r="V16" s="67">
        <v>2654.7883351204914</v>
      </c>
      <c r="W16" s="73">
        <f t="shared" si="14"/>
        <v>10537.473676032887</v>
      </c>
    </row>
    <row r="17" spans="1:24" outlineLevel="1" x14ac:dyDescent="0.35">
      <c r="A17" s="78" t="s">
        <v>62</v>
      </c>
      <c r="B17" s="57"/>
      <c r="C17" s="57"/>
      <c r="D17" s="67">
        <f>SUM(D18:D21)</f>
        <v>102.80782088475905</v>
      </c>
      <c r="E17" s="67">
        <f t="shared" ref="E17:R17" si="15">SUM(E18:E21)</f>
        <v>85.169727990895609</v>
      </c>
      <c r="F17" s="67">
        <f t="shared" si="15"/>
        <v>94.692103379427977</v>
      </c>
      <c r="G17" s="67">
        <f t="shared" si="15"/>
        <v>127.10253862030586</v>
      </c>
      <c r="H17" s="73">
        <f t="shared" si="15"/>
        <v>409.7721908753885</v>
      </c>
      <c r="I17" s="67">
        <f t="shared" si="15"/>
        <v>84.46542603214732</v>
      </c>
      <c r="J17" s="67">
        <f t="shared" si="15"/>
        <v>85.507542813852609</v>
      </c>
      <c r="K17" s="67">
        <f t="shared" si="15"/>
        <v>80.437397094000119</v>
      </c>
      <c r="L17" s="67">
        <f t="shared" si="15"/>
        <v>121.70160825999984</v>
      </c>
      <c r="M17" s="73">
        <f t="shared" si="15"/>
        <v>372.11197419999985</v>
      </c>
      <c r="N17" s="67">
        <f t="shared" si="15"/>
        <v>108.69519511653237</v>
      </c>
      <c r="O17" s="67">
        <f t="shared" si="15"/>
        <v>98.024088566043673</v>
      </c>
      <c r="P17" s="67">
        <f t="shared" si="15"/>
        <v>114.54222891874107</v>
      </c>
      <c r="Q17" s="67">
        <f t="shared" si="15"/>
        <v>131.89249936258918</v>
      </c>
      <c r="R17" s="73">
        <f t="shared" si="15"/>
        <v>453.15401196390633</v>
      </c>
      <c r="S17" s="67">
        <f>SUM(S18:S21)</f>
        <v>107.66269459945492</v>
      </c>
      <c r="T17" s="67">
        <f t="shared" ref="T17" si="16">SUM(T18:T21)</f>
        <v>117.00260862693013</v>
      </c>
      <c r="U17" s="67">
        <f t="shared" ref="U17:W17" si="17">SUM(U18:U21)</f>
        <v>116.47188373404782</v>
      </c>
      <c r="V17" s="67">
        <f t="shared" si="17"/>
        <v>163.28496927179975</v>
      </c>
      <c r="W17" s="73">
        <f t="shared" si="17"/>
        <v>504.42215623223262</v>
      </c>
    </row>
    <row r="18" spans="1:24" outlineLevel="2" x14ac:dyDescent="0.35">
      <c r="A18" s="66" t="s">
        <v>187</v>
      </c>
      <c r="B18" s="57"/>
      <c r="C18" s="57"/>
      <c r="D18" s="67">
        <v>9.9816893634999886</v>
      </c>
      <c r="E18" s="67">
        <v>7.8658361665680374</v>
      </c>
      <c r="F18" s="67">
        <v>18.008469783232101</v>
      </c>
      <c r="G18" s="67">
        <v>24.022402903635509</v>
      </c>
      <c r="H18" s="73">
        <f t="shared" si="11"/>
        <v>59.878398216935636</v>
      </c>
      <c r="I18" s="67">
        <v>14.621426696968001</v>
      </c>
      <c r="J18" s="67">
        <v>14.018078839032007</v>
      </c>
      <c r="K18" s="67">
        <v>13.069999146999997</v>
      </c>
      <c r="L18" s="67">
        <v>12.862885166999988</v>
      </c>
      <c r="M18" s="73">
        <f t="shared" si="12"/>
        <v>54.572389849999993</v>
      </c>
      <c r="N18" s="67">
        <v>10.422418141999998</v>
      </c>
      <c r="O18" s="67">
        <v>11.119391580999988</v>
      </c>
      <c r="P18" s="67">
        <v>14.153814244000031</v>
      </c>
      <c r="Q18" s="67">
        <v>27.669930248000071</v>
      </c>
      <c r="R18" s="73">
        <f t="shared" si="13"/>
        <v>63.365554215000088</v>
      </c>
      <c r="S18" s="67">
        <v>12.286887923530358</v>
      </c>
      <c r="T18" s="67">
        <v>11.260386507987192</v>
      </c>
      <c r="U18" s="67">
        <v>12.983006377482482</v>
      </c>
      <c r="V18" s="67">
        <v>15.370377258000005</v>
      </c>
      <c r="W18" s="73">
        <f t="shared" si="14"/>
        <v>51.900658067000037</v>
      </c>
    </row>
    <row r="19" spans="1:24" outlineLevel="2" x14ac:dyDescent="0.35">
      <c r="A19" s="66" t="s">
        <v>188</v>
      </c>
      <c r="B19" s="57"/>
      <c r="C19" s="57"/>
      <c r="D19" s="67">
        <v>49.559582156759063</v>
      </c>
      <c r="E19" s="67">
        <v>35.904799931314244</v>
      </c>
      <c r="F19" s="67">
        <v>35.181562236519085</v>
      </c>
      <c r="G19" s="67">
        <v>62.802023729392658</v>
      </c>
      <c r="H19" s="73">
        <f t="shared" si="11"/>
        <v>183.44796805398505</v>
      </c>
      <c r="I19" s="67">
        <v>28.546698242833315</v>
      </c>
      <c r="J19" s="67">
        <v>19.489080823166603</v>
      </c>
      <c r="K19" s="67">
        <v>25.997656130000109</v>
      </c>
      <c r="L19" s="67">
        <v>60.442774903999862</v>
      </c>
      <c r="M19" s="73">
        <f t="shared" si="12"/>
        <v>134.47621009999989</v>
      </c>
      <c r="N19" s="67">
        <v>49.901460986172253</v>
      </c>
      <c r="O19" s="67">
        <v>40.702422736225742</v>
      </c>
      <c r="P19" s="67">
        <v>53.773519487461044</v>
      </c>
      <c r="Q19" s="67">
        <v>56.74789881470906</v>
      </c>
      <c r="R19" s="73">
        <f t="shared" si="13"/>
        <v>201.1253020245681</v>
      </c>
      <c r="S19" s="67">
        <v>39.023687554964567</v>
      </c>
      <c r="T19" s="67">
        <v>49.923891712399609</v>
      </c>
      <c r="U19" s="67">
        <v>47.414449690285323</v>
      </c>
      <c r="V19" s="67">
        <v>91.196539441181585</v>
      </c>
      <c r="W19" s="73">
        <f t="shared" si="14"/>
        <v>227.55856839883108</v>
      </c>
    </row>
    <row r="20" spans="1:24" outlineLevel="2" x14ac:dyDescent="0.35">
      <c r="A20" s="66" t="s">
        <v>186</v>
      </c>
      <c r="B20" s="57"/>
      <c r="C20" s="57"/>
      <c r="D20" s="67"/>
      <c r="E20" s="67"/>
      <c r="F20" s="67"/>
      <c r="G20" s="67"/>
      <c r="H20" s="73"/>
      <c r="I20" s="67"/>
      <c r="J20" s="67"/>
      <c r="K20" s="67"/>
      <c r="L20" s="67"/>
      <c r="M20" s="73"/>
      <c r="N20" s="67"/>
      <c r="O20" s="67"/>
      <c r="P20" s="67"/>
      <c r="Q20" s="67"/>
      <c r="R20" s="73"/>
      <c r="S20" s="67"/>
      <c r="T20" s="67"/>
      <c r="U20" s="67"/>
      <c r="V20" s="67"/>
      <c r="W20" s="73"/>
    </row>
    <row r="21" spans="1:24" outlineLevel="2" x14ac:dyDescent="0.35">
      <c r="A21" s="66" t="s">
        <v>49</v>
      </c>
      <c r="B21" s="57"/>
      <c r="C21" s="57"/>
      <c r="D21" s="67">
        <v>43.266549364499994</v>
      </c>
      <c r="E21" s="67">
        <v>41.399091893013335</v>
      </c>
      <c r="F21" s="67">
        <v>41.502071359676791</v>
      </c>
      <c r="G21" s="67">
        <v>40.278111987277697</v>
      </c>
      <c r="H21" s="73">
        <f t="shared" si="11"/>
        <v>166.44582460446782</v>
      </c>
      <c r="I21" s="67">
        <v>41.297301092346004</v>
      </c>
      <c r="J21" s="67">
        <v>52.000383151653992</v>
      </c>
      <c r="K21" s="67">
        <v>41.369741817000019</v>
      </c>
      <c r="L21" s="67">
        <v>48.395948188999995</v>
      </c>
      <c r="M21" s="73">
        <f t="shared" si="12"/>
        <v>183.06337425000001</v>
      </c>
      <c r="N21" s="67">
        <v>48.371315988360124</v>
      </c>
      <c r="O21" s="67">
        <v>46.202274248817943</v>
      </c>
      <c r="P21" s="67">
        <v>46.614895187279998</v>
      </c>
      <c r="Q21" s="67">
        <v>47.474670299880046</v>
      </c>
      <c r="R21" s="73">
        <f t="shared" si="13"/>
        <v>188.66315572433811</v>
      </c>
      <c r="S21" s="67">
        <v>56.352119120959998</v>
      </c>
      <c r="T21" s="67">
        <v>55.818330406543325</v>
      </c>
      <c r="U21" s="67">
        <v>56.074427666280016</v>
      </c>
      <c r="V21" s="67">
        <v>56.718052572618149</v>
      </c>
      <c r="W21" s="73">
        <f t="shared" si="14"/>
        <v>224.96292976640149</v>
      </c>
    </row>
    <row r="22" spans="1:24" x14ac:dyDescent="0.35">
      <c r="A22" s="56" t="s">
        <v>36</v>
      </c>
      <c r="B22" s="57"/>
      <c r="C22" s="57"/>
      <c r="D22" s="75">
        <f>SUM(D23:D25)</f>
        <v>1041.7517860588241</v>
      </c>
      <c r="E22" s="75">
        <f t="shared" ref="E22:R22" si="18">SUM(E23:E25)</f>
        <v>1157.5382118744251</v>
      </c>
      <c r="F22" s="75">
        <f t="shared" si="18"/>
        <v>1046.1116360160997</v>
      </c>
      <c r="G22" s="75">
        <f t="shared" si="18"/>
        <v>1015.1822263449399</v>
      </c>
      <c r="H22" s="76">
        <f t="shared" si="18"/>
        <v>4260.5838602942886</v>
      </c>
      <c r="I22" s="75">
        <f t="shared" si="18"/>
        <v>986.06423065178888</v>
      </c>
      <c r="J22" s="75">
        <f t="shared" si="18"/>
        <v>1112.8614119000677</v>
      </c>
      <c r="K22" s="75">
        <f t="shared" si="18"/>
        <v>1082.4726894892474</v>
      </c>
      <c r="L22" s="75">
        <f t="shared" si="18"/>
        <v>1045.3274292355545</v>
      </c>
      <c r="M22" s="76">
        <f t="shared" si="18"/>
        <v>4226.7257612766589</v>
      </c>
      <c r="N22" s="75">
        <f t="shared" si="18"/>
        <v>1077.0274840828088</v>
      </c>
      <c r="O22" s="75">
        <f t="shared" si="18"/>
        <v>1129.6275354033637</v>
      </c>
      <c r="P22" s="75">
        <f t="shared" si="18"/>
        <v>1077.3638658207724</v>
      </c>
      <c r="Q22" s="75">
        <f t="shared" si="18"/>
        <v>1034.2087962252567</v>
      </c>
      <c r="R22" s="76">
        <f t="shared" si="18"/>
        <v>4318.2276815322011</v>
      </c>
      <c r="S22" s="75">
        <f t="shared" ref="S22:T22" si="19">SUM(S23:S25)</f>
        <v>1034.4274225342049</v>
      </c>
      <c r="T22" s="75">
        <f t="shared" si="19"/>
        <v>1022.1346631289289</v>
      </c>
      <c r="U22" s="75">
        <f t="shared" ref="U22:W22" si="20">SUM(U23:U25)</f>
        <v>1024.1526416232725</v>
      </c>
      <c r="V22" s="75">
        <f t="shared" si="20"/>
        <v>1037.0148953552223</v>
      </c>
      <c r="W22" s="76">
        <f t="shared" si="20"/>
        <v>4117.7296226416292</v>
      </c>
    </row>
    <row r="23" spans="1:24" outlineLevel="1" x14ac:dyDescent="0.35">
      <c r="A23" s="78" t="s">
        <v>11</v>
      </c>
      <c r="B23" s="57"/>
      <c r="C23" s="57"/>
      <c r="D23" s="30">
        <v>66.551096153821405</v>
      </c>
      <c r="E23" s="30">
        <v>49.357742888195403</v>
      </c>
      <c r="F23" s="30">
        <v>19.167992295331196</v>
      </c>
      <c r="G23" s="30">
        <v>35.266691448819024</v>
      </c>
      <c r="H23" s="58">
        <f t="shared" ref="H23:H24" si="21">SUM(D23:G23)</f>
        <v>170.34352278616703</v>
      </c>
      <c r="I23" s="30">
        <v>25.90469911043688</v>
      </c>
      <c r="J23" s="30">
        <v>45.60861800961419</v>
      </c>
      <c r="K23" s="30">
        <v>42.689552884733025</v>
      </c>
      <c r="L23" s="30">
        <v>37.372017856967091</v>
      </c>
      <c r="M23" s="58">
        <f t="shared" ref="M23:M24" si="22">SUM(I23:L23)</f>
        <v>151.57488786175119</v>
      </c>
      <c r="N23" s="30">
        <v>61.71493524251477</v>
      </c>
      <c r="O23" s="30">
        <v>100.97613948445522</v>
      </c>
      <c r="P23" s="30">
        <v>87.301897759737543</v>
      </c>
      <c r="Q23" s="30">
        <v>90.641142595747979</v>
      </c>
      <c r="R23" s="58">
        <f t="shared" ref="R23:R24" si="23">SUM(N23:Q23)</f>
        <v>340.63411508245548</v>
      </c>
      <c r="S23" s="30">
        <v>62.088200657410468</v>
      </c>
      <c r="T23" s="30">
        <v>62.475866132045311</v>
      </c>
      <c r="U23" s="30">
        <v>50.111795414941042</v>
      </c>
      <c r="V23" s="30">
        <v>44.03633299203991</v>
      </c>
      <c r="W23" s="58">
        <f t="shared" ref="W23:W24" si="24">SUM(S23:V23)</f>
        <v>218.71219519643674</v>
      </c>
    </row>
    <row r="24" spans="1:24" outlineLevel="1" x14ac:dyDescent="0.35">
      <c r="A24" s="78" t="s">
        <v>13</v>
      </c>
      <c r="B24" s="57"/>
      <c r="C24" s="57"/>
      <c r="D24" s="30">
        <v>954.49002439661126</v>
      </c>
      <c r="E24" s="30">
        <v>1085.8746536462809</v>
      </c>
      <c r="F24" s="30">
        <v>1004.2604737861707</v>
      </c>
      <c r="G24" s="30">
        <v>928.21170638223919</v>
      </c>
      <c r="H24" s="58">
        <f t="shared" si="21"/>
        <v>3972.8368582113021</v>
      </c>
      <c r="I24" s="30">
        <v>932.1859357871873</v>
      </c>
      <c r="J24" s="30">
        <v>1049.3618956486182</v>
      </c>
      <c r="K24" s="30">
        <v>1041.0902501945143</v>
      </c>
      <c r="L24" s="30">
        <v>967.30860943458754</v>
      </c>
      <c r="M24" s="58">
        <f t="shared" si="22"/>
        <v>3989.9466910649076</v>
      </c>
      <c r="N24" s="30">
        <v>969.25891142641365</v>
      </c>
      <c r="O24" s="30">
        <v>1007.0050255881081</v>
      </c>
      <c r="P24" s="30">
        <v>947.5337145239381</v>
      </c>
      <c r="Q24" s="30">
        <v>882.48005551658719</v>
      </c>
      <c r="R24" s="58">
        <f t="shared" si="23"/>
        <v>3806.2777070550469</v>
      </c>
      <c r="S24" s="30">
        <v>938.90178568737667</v>
      </c>
      <c r="T24" s="30">
        <v>919.65462397878662</v>
      </c>
      <c r="U24" s="30">
        <v>933.62860669592374</v>
      </c>
      <c r="V24" s="30">
        <v>939.35517522704959</v>
      </c>
      <c r="W24" s="58">
        <f t="shared" si="24"/>
        <v>3731.5401915891366</v>
      </c>
    </row>
    <row r="25" spans="1:24" outlineLevel="1" x14ac:dyDescent="0.35">
      <c r="A25" s="78" t="s">
        <v>62</v>
      </c>
      <c r="B25" s="57"/>
      <c r="C25" s="57"/>
      <c r="D25" s="30">
        <f>SUM(D26:D29)</f>
        <v>20.710665508391379</v>
      </c>
      <c r="E25" s="30">
        <f t="shared" ref="E25:R25" si="25">SUM(E26:E29)</f>
        <v>22.305815339948737</v>
      </c>
      <c r="F25" s="30">
        <f t="shared" si="25"/>
        <v>22.683169934597974</v>
      </c>
      <c r="G25" s="30">
        <f t="shared" si="25"/>
        <v>51.703828513881568</v>
      </c>
      <c r="H25" s="58">
        <f t="shared" si="25"/>
        <v>117.40347929681965</v>
      </c>
      <c r="I25" s="30">
        <f t="shared" si="25"/>
        <v>27.973595754164645</v>
      </c>
      <c r="J25" s="30">
        <f t="shared" si="25"/>
        <v>17.890898241835306</v>
      </c>
      <c r="K25" s="30">
        <f t="shared" si="25"/>
        <v>-1.3071135899998865</v>
      </c>
      <c r="L25" s="30">
        <f t="shared" si="25"/>
        <v>40.646801943999826</v>
      </c>
      <c r="M25" s="58">
        <f t="shared" si="25"/>
        <v>85.204182349999883</v>
      </c>
      <c r="N25" s="30">
        <f t="shared" si="25"/>
        <v>46.053637413880367</v>
      </c>
      <c r="O25" s="30">
        <f t="shared" si="25"/>
        <v>21.646370330800327</v>
      </c>
      <c r="P25" s="30">
        <f t="shared" si="25"/>
        <v>42.528253537096724</v>
      </c>
      <c r="Q25" s="30">
        <f t="shared" si="25"/>
        <v>61.087598112921476</v>
      </c>
      <c r="R25" s="58">
        <f t="shared" si="25"/>
        <v>171.31585939469889</v>
      </c>
      <c r="S25" s="30">
        <f t="shared" ref="S25:T25" si="26">SUM(S26:S29)</f>
        <v>33.437436189417838</v>
      </c>
      <c r="T25" s="30">
        <f t="shared" si="26"/>
        <v>40.004173018096907</v>
      </c>
      <c r="U25" s="30">
        <f t="shared" ref="U25:W25" si="27">SUM(U26:U29)</f>
        <v>40.412239512407716</v>
      </c>
      <c r="V25" s="30">
        <f t="shared" si="27"/>
        <v>53.623387136132905</v>
      </c>
      <c r="W25" s="58">
        <f t="shared" si="27"/>
        <v>167.47723585605536</v>
      </c>
    </row>
    <row r="26" spans="1:24" outlineLevel="2" x14ac:dyDescent="0.35">
      <c r="A26" s="66" t="s">
        <v>187</v>
      </c>
      <c r="B26" s="57"/>
      <c r="C26" s="57"/>
      <c r="D26" s="30">
        <v>-3.9836404035000132</v>
      </c>
      <c r="E26" s="30">
        <v>-4.3513498794319592</v>
      </c>
      <c r="F26" s="30">
        <v>5.092835583232084</v>
      </c>
      <c r="G26" s="30">
        <v>9.2127500336355084</v>
      </c>
      <c r="H26" s="58">
        <f t="shared" ref="H26:H29" si="28">SUM(D26:G26)</f>
        <v>5.9705953339356199</v>
      </c>
      <c r="I26" s="30">
        <v>7.3406375019033341</v>
      </c>
      <c r="J26" s="30">
        <v>3.3958275920966763</v>
      </c>
      <c r="K26" s="30">
        <v>0.97954570899999283</v>
      </c>
      <c r="L26" s="30">
        <v>3.1833335969999936</v>
      </c>
      <c r="M26" s="58">
        <f t="shared" ref="M26:M29" si="29">SUM(I26:L26)</f>
        <v>14.899344399999997</v>
      </c>
      <c r="N26" s="30">
        <v>1.2245216850000027</v>
      </c>
      <c r="O26" s="30">
        <v>-1.7177382490000248</v>
      </c>
      <c r="P26" s="30">
        <v>1.8768236700000287</v>
      </c>
      <c r="Q26" s="30">
        <v>21.01341987951637</v>
      </c>
      <c r="R26" s="58">
        <f t="shared" ref="R26:R29" si="30">SUM(N26:Q26)</f>
        <v>22.397026985516376</v>
      </c>
      <c r="S26" s="30">
        <v>1.2380070483328467</v>
      </c>
      <c r="T26" s="30">
        <v>-2.125372957535987E-2</v>
      </c>
      <c r="U26" s="30">
        <v>3.7797923093750398</v>
      </c>
      <c r="V26" s="30">
        <v>5.4930078227800117</v>
      </c>
      <c r="W26" s="58">
        <f t="shared" ref="W26:W29" si="31">SUM(S26:V26)</f>
        <v>10.489553450912538</v>
      </c>
    </row>
    <row r="27" spans="1:24" outlineLevel="2" x14ac:dyDescent="0.35">
      <c r="A27" s="66" t="s">
        <v>188</v>
      </c>
      <c r="B27" s="57"/>
      <c r="C27" s="57"/>
      <c r="D27" s="30">
        <v>-3.414189587540946</v>
      </c>
      <c r="E27" s="30">
        <v>4.3653298613684086</v>
      </c>
      <c r="F27" s="30">
        <v>-8.9566980500004547</v>
      </c>
      <c r="G27" s="30">
        <v>17.043742281401194</v>
      </c>
      <c r="H27" s="58">
        <f t="shared" si="28"/>
        <v>9.0381845052282017</v>
      </c>
      <c r="I27" s="30">
        <v>-6.031380186511349</v>
      </c>
      <c r="J27" s="30">
        <v>-21.477471839488722</v>
      </c>
      <c r="K27" s="30">
        <v>-27.077028231999904</v>
      </c>
      <c r="L27" s="30">
        <v>7.4372515079998607</v>
      </c>
      <c r="M27" s="58">
        <f t="shared" si="29"/>
        <v>-47.148628750000114</v>
      </c>
      <c r="N27" s="30">
        <v>15.573104556124505</v>
      </c>
      <c r="O27" s="30">
        <v>5.1576003911613668</v>
      </c>
      <c r="P27" s="30">
        <v>14.896695578073377</v>
      </c>
      <c r="Q27" s="30">
        <v>13.1005407361328</v>
      </c>
      <c r="R27" s="58">
        <f t="shared" si="30"/>
        <v>48.727941261492049</v>
      </c>
      <c r="S27" s="30">
        <v>-1.7283788172995869</v>
      </c>
      <c r="T27" s="30">
        <v>-4.2290118298981128</v>
      </c>
      <c r="U27" s="30">
        <v>1.2636959184360927</v>
      </c>
      <c r="V27" s="30">
        <v>15.181296075097848</v>
      </c>
      <c r="W27" s="58">
        <f t="shared" si="31"/>
        <v>10.487601346336241</v>
      </c>
    </row>
    <row r="28" spans="1:24" outlineLevel="2" x14ac:dyDescent="0.35">
      <c r="A28" s="66" t="s">
        <v>186</v>
      </c>
      <c r="B28" s="57"/>
      <c r="C28" s="57"/>
      <c r="D28" s="30"/>
      <c r="E28" s="30"/>
      <c r="F28" s="30"/>
      <c r="G28" s="30"/>
      <c r="H28" s="58"/>
      <c r="I28" s="30"/>
      <c r="J28" s="30"/>
      <c r="K28" s="30"/>
      <c r="L28" s="30"/>
      <c r="M28" s="58"/>
      <c r="N28" s="30"/>
      <c r="O28" s="30"/>
      <c r="P28" s="30"/>
      <c r="Q28" s="30"/>
      <c r="R28" s="58"/>
      <c r="S28" s="30"/>
      <c r="T28" s="30"/>
      <c r="U28" s="30"/>
      <c r="V28" s="30"/>
      <c r="W28" s="58"/>
    </row>
    <row r="29" spans="1:24" outlineLevel="2" x14ac:dyDescent="0.35">
      <c r="A29" s="66" t="s">
        <v>49</v>
      </c>
      <c r="B29" s="57"/>
      <c r="C29" s="57"/>
      <c r="D29" s="30">
        <v>28.108495499432337</v>
      </c>
      <c r="E29" s="30">
        <v>22.291835358012285</v>
      </c>
      <c r="F29" s="30">
        <v>26.547032401366344</v>
      </c>
      <c r="G29" s="30">
        <v>25.447336198844866</v>
      </c>
      <c r="H29" s="58">
        <f t="shared" si="28"/>
        <v>102.39469945765583</v>
      </c>
      <c r="I29" s="30">
        <v>26.66433843877266</v>
      </c>
      <c r="J29" s="30">
        <v>35.972542489227351</v>
      </c>
      <c r="K29" s="30">
        <v>24.790368933000025</v>
      </c>
      <c r="L29" s="30">
        <v>30.026216838999972</v>
      </c>
      <c r="M29" s="58">
        <f t="shared" si="29"/>
        <v>117.45346670000001</v>
      </c>
      <c r="N29" s="30">
        <v>29.256011172755855</v>
      </c>
      <c r="O29" s="30">
        <v>18.206508188638985</v>
      </c>
      <c r="P29" s="30">
        <v>25.754734289023318</v>
      </c>
      <c r="Q29" s="30">
        <v>26.973637497272307</v>
      </c>
      <c r="R29" s="58">
        <f t="shared" si="30"/>
        <v>100.19089114769046</v>
      </c>
      <c r="S29" s="30">
        <v>33.927807958384577</v>
      </c>
      <c r="T29" s="30">
        <v>44.254438577570383</v>
      </c>
      <c r="U29" s="30">
        <v>35.368751284596584</v>
      </c>
      <c r="V29" s="30">
        <v>32.949083238255042</v>
      </c>
      <c r="W29" s="58">
        <f t="shared" si="31"/>
        <v>146.50008105880659</v>
      </c>
    </row>
    <row r="30" spans="1:24" s="26" customFormat="1" x14ac:dyDescent="0.35">
      <c r="A30" s="56" t="s">
        <v>21</v>
      </c>
      <c r="D30" s="41">
        <f t="shared" ref="D30:U30" si="32">D22/D6</f>
        <v>0.23660374644848348</v>
      </c>
      <c r="E30" s="41">
        <f t="shared" si="32"/>
        <v>0.26301248446952336</v>
      </c>
      <c r="F30" s="41">
        <f t="shared" si="32"/>
        <v>0.2477270867810723</v>
      </c>
      <c r="G30" s="41">
        <f t="shared" si="32"/>
        <v>0.24923154769393588</v>
      </c>
      <c r="H30" s="42">
        <f t="shared" si="32"/>
        <v>0.24915543317510849</v>
      </c>
      <c r="I30" s="41">
        <f t="shared" si="32"/>
        <v>0.24033994673158199</v>
      </c>
      <c r="J30" s="41">
        <f t="shared" si="32"/>
        <v>0.26661610633033206</v>
      </c>
      <c r="K30" s="41">
        <f t="shared" si="32"/>
        <v>0.258662501497813</v>
      </c>
      <c r="L30" s="41">
        <f t="shared" si="32"/>
        <v>0.24520723862073884</v>
      </c>
      <c r="M30" s="42">
        <f t="shared" si="32"/>
        <v>0.2527230733746042</v>
      </c>
      <c r="N30" s="41">
        <f t="shared" si="32"/>
        <v>0.24986001959289764</v>
      </c>
      <c r="O30" s="41">
        <f t="shared" si="32"/>
        <v>0.25495245826929247</v>
      </c>
      <c r="P30" s="41">
        <f t="shared" si="32"/>
        <v>0.23791596907634496</v>
      </c>
      <c r="Q30" s="41">
        <f t="shared" si="32"/>
        <v>0.22637014997753854</v>
      </c>
      <c r="R30" s="61">
        <f t="shared" si="32"/>
        <v>0.24207670970932674</v>
      </c>
      <c r="S30" s="41">
        <f t="shared" si="32"/>
        <v>0.22128823450250781</v>
      </c>
      <c r="T30" s="41">
        <f t="shared" si="32"/>
        <v>0.21663763925181526</v>
      </c>
      <c r="U30" s="41">
        <f t="shared" si="32"/>
        <v>0.21698708524308977</v>
      </c>
      <c r="V30" s="41">
        <f t="shared" ref="V30:W30" si="33">V22/V6</f>
        <v>0.2186493836954056</v>
      </c>
      <c r="W30" s="61">
        <f t="shared" si="33"/>
        <v>0.2183840959727856</v>
      </c>
      <c r="X30"/>
    </row>
    <row r="31" spans="1:24" s="26" customFormat="1" outlineLevel="1" x14ac:dyDescent="0.35">
      <c r="A31" s="78" t="s">
        <v>11</v>
      </c>
      <c r="D31" s="41">
        <f t="shared" ref="D31:U31" si="34">D23/D7</f>
        <v>8.3259479851613596E-2</v>
      </c>
      <c r="E31" s="41">
        <f t="shared" si="34"/>
        <v>6.503717382326947E-2</v>
      </c>
      <c r="F31" s="41">
        <f t="shared" si="34"/>
        <v>2.8428096325308433E-2</v>
      </c>
      <c r="G31" s="41">
        <f t="shared" si="34"/>
        <v>6.3170971221047437E-2</v>
      </c>
      <c r="H31" s="42">
        <f t="shared" si="34"/>
        <v>6.1038107017445858E-2</v>
      </c>
      <c r="I31" s="41">
        <f t="shared" si="34"/>
        <v>4.3967658301751068E-2</v>
      </c>
      <c r="J31" s="41">
        <f t="shared" si="34"/>
        <v>7.5256555839866929E-2</v>
      </c>
      <c r="K31" s="41">
        <f t="shared" si="34"/>
        <v>7.7027750024626765E-2</v>
      </c>
      <c r="L31" s="41">
        <f t="shared" si="34"/>
        <v>6.9603163036269358E-2</v>
      </c>
      <c r="M31" s="42">
        <f t="shared" si="34"/>
        <v>6.6295344585125732E-2</v>
      </c>
      <c r="N31" s="41">
        <f t="shared" si="34"/>
        <v>0.10993068758062113</v>
      </c>
      <c r="O31" s="41">
        <f t="shared" si="34"/>
        <v>0.19252372016053265</v>
      </c>
      <c r="P31" s="41">
        <f t="shared" si="34"/>
        <v>0.17258805868109436</v>
      </c>
      <c r="Q31" s="41">
        <f t="shared" si="34"/>
        <v>0.19600954927565634</v>
      </c>
      <c r="R31" s="61">
        <f t="shared" si="34"/>
        <v>0.16582668889604757</v>
      </c>
      <c r="S31" s="41">
        <f t="shared" si="34"/>
        <v>0.14843351016871137</v>
      </c>
      <c r="T31" s="41">
        <f t="shared" si="34"/>
        <v>0.14573859201217818</v>
      </c>
      <c r="U31" s="41">
        <f t="shared" si="34"/>
        <v>0.11843114234991417</v>
      </c>
      <c r="V31" s="41">
        <f t="shared" ref="V31:W31" si="35">V23/V7</f>
        <v>0.10265952292061389</v>
      </c>
      <c r="W31" s="61">
        <f t="shared" si="35"/>
        <v>0.12872544994715812</v>
      </c>
      <c r="X31"/>
    </row>
    <row r="32" spans="1:24" s="26" customFormat="1" outlineLevel="1" x14ac:dyDescent="0.35">
      <c r="A32" s="78" t="s">
        <v>13</v>
      </c>
      <c r="D32" s="41">
        <f t="shared" ref="D32:U32" si="36">D24/D8</f>
        <v>0.30057315400849949</v>
      </c>
      <c r="E32" s="41">
        <f t="shared" si="36"/>
        <v>0.3382864646971146</v>
      </c>
      <c r="F32" s="41">
        <f t="shared" si="36"/>
        <v>0.32123101841854701</v>
      </c>
      <c r="G32" s="41">
        <f t="shared" si="36"/>
        <v>0.30063536079397563</v>
      </c>
      <c r="H32" s="42">
        <f t="shared" si="36"/>
        <v>0.31532252308888964</v>
      </c>
      <c r="I32" s="41">
        <f t="shared" si="36"/>
        <v>0.3002705526447309</v>
      </c>
      <c r="J32" s="41">
        <f t="shared" si="36"/>
        <v>0.33420132926566298</v>
      </c>
      <c r="K32" s="41">
        <f t="shared" si="36"/>
        <v>0.32201774297547625</v>
      </c>
      <c r="L32" s="41">
        <f t="shared" si="36"/>
        <v>0.29299775594643968</v>
      </c>
      <c r="M32" s="42">
        <f t="shared" si="36"/>
        <v>0.31223080665276526</v>
      </c>
      <c r="N32" s="41">
        <f t="shared" si="36"/>
        <v>0.29022308656540391</v>
      </c>
      <c r="O32" s="41">
        <f t="shared" si="36"/>
        <v>0.28832417090088602</v>
      </c>
      <c r="P32" s="41">
        <f t="shared" si="36"/>
        <v>0.26372467669684474</v>
      </c>
      <c r="Q32" s="41">
        <f t="shared" si="36"/>
        <v>0.24043805926519163</v>
      </c>
      <c r="R32" s="61">
        <f t="shared" si="36"/>
        <v>0.2700348047862734</v>
      </c>
      <c r="S32" s="41">
        <f t="shared" si="36"/>
        <v>0.24608585016717996</v>
      </c>
      <c r="T32" s="41">
        <f t="shared" si="36"/>
        <v>0.23948156468148124</v>
      </c>
      <c r="U32" s="41">
        <f t="shared" si="36"/>
        <v>0.24369711065207386</v>
      </c>
      <c r="V32" s="41">
        <f t="shared" ref="V32:W32" si="37">V24/V8</f>
        <v>0.24430945443626406</v>
      </c>
      <c r="W32" s="61">
        <f t="shared" si="37"/>
        <v>0.24338923544438007</v>
      </c>
      <c r="X32"/>
    </row>
    <row r="33" spans="1:24" s="26" customFormat="1" outlineLevel="1" x14ac:dyDescent="0.35">
      <c r="A33" s="78" t="s">
        <v>62</v>
      </c>
      <c r="D33" s="41">
        <f t="shared" ref="D33:U33" si="38">D25/D9</f>
        <v>4.8383676538997965E-2</v>
      </c>
      <c r="E33" s="41">
        <f t="shared" si="38"/>
        <v>5.16057834007509E-2</v>
      </c>
      <c r="F33" s="41">
        <f t="shared" si="38"/>
        <v>5.3714736411845133E-2</v>
      </c>
      <c r="G33" s="41">
        <f t="shared" si="38"/>
        <v>0.12095155892019707</v>
      </c>
      <c r="H33" s="42">
        <f t="shared" si="38"/>
        <v>6.8654978229042776E-2</v>
      </c>
      <c r="I33" s="41">
        <f t="shared" si="38"/>
        <v>6.8373925144349923E-2</v>
      </c>
      <c r="J33" s="41">
        <f t="shared" si="38"/>
        <v>4.1794279722183594E-2</v>
      </c>
      <c r="K33" s="41">
        <f t="shared" si="38"/>
        <v>-3.2870704337960004E-3</v>
      </c>
      <c r="L33" s="41">
        <f t="shared" si="38"/>
        <v>9.5710055308897979E-2</v>
      </c>
      <c r="M33" s="42">
        <f t="shared" si="38"/>
        <v>5.1342138813694531E-2</v>
      </c>
      <c r="N33" s="41">
        <f t="shared" si="38"/>
        <v>0.11248455189017058</v>
      </c>
      <c r="O33" s="41">
        <f t="shared" si="38"/>
        <v>5.2331771943549425E-2</v>
      </c>
      <c r="P33" s="41">
        <f t="shared" si="38"/>
        <v>9.899312066714902E-2</v>
      </c>
      <c r="Q33" s="41">
        <f t="shared" si="38"/>
        <v>0.14013195398133804</v>
      </c>
      <c r="R33" s="61">
        <f t="shared" si="38"/>
        <v>0.10145459112178816</v>
      </c>
      <c r="S33" s="41">
        <f t="shared" si="38"/>
        <v>7.5832463146396176E-2</v>
      </c>
      <c r="T33" s="41">
        <f t="shared" si="38"/>
        <v>8.9036142870215593E-2</v>
      </c>
      <c r="U33" s="41">
        <f t="shared" si="38"/>
        <v>8.6787543038542081E-2</v>
      </c>
      <c r="V33" s="41">
        <f t="shared" ref="V33:W33" si="39">V25/V9</f>
        <v>0.11435363845206299</v>
      </c>
      <c r="W33" s="61">
        <f t="shared" si="39"/>
        <v>9.1777778998557977E-2</v>
      </c>
      <c r="X33"/>
    </row>
    <row r="34" spans="1:24" s="26" customFormat="1" outlineLevel="2" x14ac:dyDescent="0.35">
      <c r="A34" s="66" t="s">
        <v>187</v>
      </c>
      <c r="D34" s="41">
        <f t="shared" ref="D34:U34" si="40">D26/D10</f>
        <v>-7.6244283351951644E-2</v>
      </c>
      <c r="E34" s="41">
        <f t="shared" si="40"/>
        <v>-7.4958210202159356E-2</v>
      </c>
      <c r="F34" s="41">
        <f t="shared" si="40"/>
        <v>8.6114521319769446E-2</v>
      </c>
      <c r="G34" s="41">
        <f t="shared" si="40"/>
        <v>0.20059188826104737</v>
      </c>
      <c r="H34" s="42">
        <f t="shared" si="40"/>
        <v>2.7722911762666991E-2</v>
      </c>
      <c r="I34" s="41">
        <f t="shared" si="40"/>
        <v>0.19535811614171181</v>
      </c>
      <c r="J34" s="41">
        <f t="shared" si="40"/>
        <v>8.3029657485134328E-2</v>
      </c>
      <c r="K34" s="41">
        <f t="shared" si="40"/>
        <v>2.2499799027827443E-2</v>
      </c>
      <c r="L34" s="41">
        <f t="shared" si="40"/>
        <v>7.4847071592323386E-2</v>
      </c>
      <c r="M34" s="42">
        <f t="shared" si="40"/>
        <v>9.0550851860664167E-2</v>
      </c>
      <c r="N34" s="41">
        <f t="shared" si="40"/>
        <v>2.7836000730118087E-2</v>
      </c>
      <c r="O34" s="41">
        <f t="shared" si="40"/>
        <v>-3.7513915781251121E-2</v>
      </c>
      <c r="P34" s="41">
        <f t="shared" si="40"/>
        <v>3.7816945477017132E-2</v>
      </c>
      <c r="Q34" s="41">
        <f t="shared" si="40"/>
        <v>0.45731914908301113</v>
      </c>
      <c r="R34" s="61">
        <f t="shared" si="40"/>
        <v>0.12083102676640613</v>
      </c>
      <c r="S34" s="41">
        <f t="shared" si="40"/>
        <v>2.7775067690866226E-2</v>
      </c>
      <c r="T34" s="41">
        <f t="shared" si="40"/>
        <v>-5.3859999752346721E-4</v>
      </c>
      <c r="U34" s="41">
        <f t="shared" si="40"/>
        <v>9.3886233307870659E-2</v>
      </c>
      <c r="V34" s="41">
        <f t="shared" ref="V34:W34" si="41">V26/V10</f>
        <v>0.13163377976882409</v>
      </c>
      <c r="W34" s="61">
        <f t="shared" si="41"/>
        <v>6.318154815788761E-2</v>
      </c>
      <c r="X34"/>
    </row>
    <row r="35" spans="1:24" s="26" customFormat="1" outlineLevel="2" x14ac:dyDescent="0.35">
      <c r="A35" s="66" t="s">
        <v>188</v>
      </c>
      <c r="D35" s="41">
        <f t="shared" ref="D35:U35" si="42">D27/D11</f>
        <v>-1.0267254341981193E-2</v>
      </c>
      <c r="E35" s="41">
        <f t="shared" si="42"/>
        <v>1.311755226416117E-2</v>
      </c>
      <c r="F35" s="41">
        <f t="shared" si="42"/>
        <v>-2.7846342323967838E-2</v>
      </c>
      <c r="G35" s="41">
        <f t="shared" si="42"/>
        <v>4.9942166082956936E-2</v>
      </c>
      <c r="H35" s="42">
        <f t="shared" si="42"/>
        <v>6.8046623850015267E-3</v>
      </c>
      <c r="I35" s="41">
        <f t="shared" si="42"/>
        <v>-1.8262848775350355E-2</v>
      </c>
      <c r="J35" s="41">
        <f t="shared" si="42"/>
        <v>-6.4079119274992602E-2</v>
      </c>
      <c r="K35" s="41">
        <f t="shared" si="42"/>
        <v>-8.6601629711920272E-2</v>
      </c>
      <c r="L35" s="41">
        <f t="shared" si="42"/>
        <v>2.2288976215577877E-2</v>
      </c>
      <c r="M35" s="42">
        <f t="shared" si="42"/>
        <v>-3.594300014108176E-2</v>
      </c>
      <c r="N35" s="41">
        <f t="shared" si="42"/>
        <v>4.9120537602298273E-2</v>
      </c>
      <c r="O35" s="41">
        <f t="shared" si="42"/>
        <v>1.6042156218731115E-2</v>
      </c>
      <c r="P35" s="41">
        <f t="shared" si="42"/>
        <v>4.4696844117908863E-2</v>
      </c>
      <c r="Q35" s="41">
        <f t="shared" si="42"/>
        <v>3.8257917709839648E-2</v>
      </c>
      <c r="R35" s="61">
        <f t="shared" si="42"/>
        <v>3.7076576763113857E-2</v>
      </c>
      <c r="S35" s="41">
        <f t="shared" si="42"/>
        <v>-5.0796865294048116E-3</v>
      </c>
      <c r="T35" s="41">
        <f t="shared" si="42"/>
        <v>-1.1948070067196606E-2</v>
      </c>
      <c r="U35" s="41">
        <f t="shared" si="42"/>
        <v>3.4255436250580241E-3</v>
      </c>
      <c r="V35" s="41">
        <f t="shared" ref="V35:W35" si="43">V27/V11</f>
        <v>4.0988069346299429E-2</v>
      </c>
      <c r="W35" s="61">
        <f t="shared" si="43"/>
        <v>7.3161342373687524E-3</v>
      </c>
      <c r="X35"/>
    </row>
    <row r="36" spans="1:24" s="26" customFormat="1" outlineLevel="2" x14ac:dyDescent="0.35">
      <c r="A36" s="66" t="s">
        <v>186</v>
      </c>
      <c r="D36" s="41"/>
      <c r="E36" s="41"/>
      <c r="F36" s="41"/>
      <c r="G36" s="41"/>
      <c r="H36" s="42"/>
      <c r="I36" s="41"/>
      <c r="J36" s="41"/>
      <c r="K36" s="41"/>
      <c r="L36" s="41"/>
      <c r="M36" s="42"/>
      <c r="N36" s="41"/>
      <c r="O36" s="41"/>
      <c r="P36" s="41"/>
      <c r="Q36" s="41"/>
      <c r="R36" s="61"/>
      <c r="S36" s="41"/>
      <c r="T36" s="41"/>
      <c r="U36" s="41"/>
      <c r="V36" s="41"/>
      <c r="W36" s="61"/>
      <c r="X36"/>
    </row>
    <row r="37" spans="1:24" s="26" customFormat="1" outlineLevel="2" x14ac:dyDescent="0.35">
      <c r="A37" s="66" t="s">
        <v>49</v>
      </c>
      <c r="D37" s="41">
        <f t="shared" ref="D37:S37" si="44">D29/D13</f>
        <v>0.64960106373040738</v>
      </c>
      <c r="E37" s="41">
        <f t="shared" si="44"/>
        <v>0.53846242223318119</v>
      </c>
      <c r="F37" s="41">
        <f t="shared" si="44"/>
        <v>0.63965594674593595</v>
      </c>
      <c r="G37" s="41">
        <f t="shared" si="44"/>
        <v>0.63179105149360848</v>
      </c>
      <c r="H37" s="42">
        <f t="shared" si="44"/>
        <v>0.6151694334958373</v>
      </c>
      <c r="I37" s="41">
        <f t="shared" si="44"/>
        <v>0.64566782170940951</v>
      </c>
      <c r="J37" s="41">
        <f t="shared" si="44"/>
        <v>0.69177456605111887</v>
      </c>
      <c r="K37" s="41">
        <f t="shared" si="44"/>
        <v>0.59800067443480798</v>
      </c>
      <c r="L37" s="41">
        <f t="shared" si="44"/>
        <v>0.61933100631769455</v>
      </c>
      <c r="M37" s="42">
        <f t="shared" si="44"/>
        <v>0.64099978552791137</v>
      </c>
      <c r="N37" s="41">
        <f t="shared" si="44"/>
        <v>0.60455359821648857</v>
      </c>
      <c r="O37" s="41">
        <f t="shared" si="44"/>
        <v>0.39284772351937175</v>
      </c>
      <c r="P37" s="41">
        <f t="shared" si="44"/>
        <v>0.5515397639601699</v>
      </c>
      <c r="Q37" s="41">
        <f t="shared" si="44"/>
        <v>0.56723242767345927</v>
      </c>
      <c r="R37" s="61">
        <f t="shared" si="44"/>
        <v>0.53014750340605565</v>
      </c>
      <c r="S37" s="41">
        <f t="shared" si="44"/>
        <v>0.60463757923289541</v>
      </c>
      <c r="T37" s="41">
        <f t="shared" ref="T37" si="45">T29/T13</f>
        <v>0.79178205557223047</v>
      </c>
      <c r="U37" s="41">
        <f>U29/U13</f>
        <v>0.6261886371069707</v>
      </c>
      <c r="V37" s="41">
        <f>V29/V13</f>
        <v>0.57995496514395528</v>
      </c>
      <c r="W37" s="61">
        <f t="shared" ref="W37" si="46">W29/W13</f>
        <v>0.65024277554086851</v>
      </c>
      <c r="X37"/>
    </row>
    <row r="38" spans="1:24" x14ac:dyDescent="0.35">
      <c r="A38" s="56" t="s">
        <v>37</v>
      </c>
      <c r="B38" s="57"/>
      <c r="C38" s="57"/>
      <c r="D38" s="67">
        <f>D22-D39</f>
        <v>589.92705935970548</v>
      </c>
      <c r="E38" s="67">
        <f t="shared" ref="E38:G38" si="47">E22-E39</f>
        <v>571.93493185078489</v>
      </c>
      <c r="F38" s="67">
        <f t="shared" si="47"/>
        <v>556.97540654570025</v>
      </c>
      <c r="G38" s="67">
        <f t="shared" si="47"/>
        <v>595.03393563019063</v>
      </c>
      <c r="H38" s="73">
        <f>SUM(D38:G38)</f>
        <v>2313.8713333863816</v>
      </c>
      <c r="I38" s="67">
        <f>I22-I39</f>
        <v>531.75985395788234</v>
      </c>
      <c r="J38" s="67">
        <f t="shared" ref="J38:L38" si="48">J22-J39</f>
        <v>541.59541359506738</v>
      </c>
      <c r="K38" s="67">
        <f t="shared" si="48"/>
        <v>542.46857396796179</v>
      </c>
      <c r="L38" s="67">
        <f t="shared" si="48"/>
        <v>588.71177303101331</v>
      </c>
      <c r="M38" s="73">
        <f>SUM(I38:L38)</f>
        <v>2204.5356145519249</v>
      </c>
      <c r="N38" s="67">
        <f t="shared" ref="N38:Q38" si="49">N22-N39</f>
        <v>536.86482509609721</v>
      </c>
      <c r="O38" s="67">
        <f t="shared" si="49"/>
        <v>551.62826165846559</v>
      </c>
      <c r="P38" s="67">
        <f t="shared" si="49"/>
        <v>554.81245523933421</v>
      </c>
      <c r="Q38" s="67">
        <f t="shared" si="49"/>
        <v>618.50818262553639</v>
      </c>
      <c r="R38" s="74">
        <f>SUM(N38:Q38)</f>
        <v>2261.8137246194333</v>
      </c>
      <c r="S38" s="67">
        <v>560.42560714555452</v>
      </c>
      <c r="T38" s="67">
        <v>573.80990948598901</v>
      </c>
      <c r="U38" s="67">
        <v>568.40962363301696</v>
      </c>
      <c r="V38" s="67">
        <v>576.91155555464786</v>
      </c>
      <c r="W38" s="74">
        <f>SUM(S38:V38)</f>
        <v>2279.5566958192085</v>
      </c>
    </row>
    <row r="39" spans="1:24" x14ac:dyDescent="0.35">
      <c r="A39" s="56" t="s">
        <v>38</v>
      </c>
      <c r="B39" s="57"/>
      <c r="C39" s="57"/>
      <c r="D39" s="67">
        <v>451.82472669911857</v>
      </c>
      <c r="E39" s="67">
        <v>585.6032800236402</v>
      </c>
      <c r="F39" s="67">
        <v>489.13622947039954</v>
      </c>
      <c r="G39" s="67">
        <v>420.14829071474924</v>
      </c>
      <c r="H39" s="73">
        <f t="shared" ref="H39:T39" si="50">H22-H38</f>
        <v>1946.712526907907</v>
      </c>
      <c r="I39" s="67">
        <v>454.30437669390659</v>
      </c>
      <c r="J39" s="67">
        <v>571.26599830500027</v>
      </c>
      <c r="K39" s="67">
        <v>540.0041155212856</v>
      </c>
      <c r="L39" s="67">
        <v>456.61565620454115</v>
      </c>
      <c r="M39" s="73">
        <f t="shared" si="50"/>
        <v>2022.1901467247339</v>
      </c>
      <c r="N39" s="67">
        <v>540.16265898671156</v>
      </c>
      <c r="O39" s="67">
        <v>577.99927374489812</v>
      </c>
      <c r="P39" s="67">
        <v>522.55141058143818</v>
      </c>
      <c r="Q39" s="67">
        <v>415.70061359972033</v>
      </c>
      <c r="R39" s="74">
        <f t="shared" si="50"/>
        <v>2056.4139569127678</v>
      </c>
      <c r="S39" s="67">
        <f>S22-S38</f>
        <v>474.00181538865036</v>
      </c>
      <c r="T39" s="67">
        <f t="shared" si="50"/>
        <v>448.32475364293987</v>
      </c>
      <c r="U39" s="67">
        <f t="shared" ref="U39:W39" si="51">U22-U38</f>
        <v>455.74301799025557</v>
      </c>
      <c r="V39" s="67">
        <f t="shared" si="51"/>
        <v>460.10333980057442</v>
      </c>
      <c r="W39" s="74">
        <f t="shared" si="51"/>
        <v>1838.1729268224208</v>
      </c>
    </row>
    <row r="40" spans="1:24" x14ac:dyDescent="0.35">
      <c r="A40" s="56" t="s">
        <v>39</v>
      </c>
      <c r="B40" s="57"/>
      <c r="C40" s="57"/>
      <c r="D40" s="67">
        <v>-14.740126647709625</v>
      </c>
      <c r="E40" s="67">
        <v>-76.104721812826924</v>
      </c>
      <c r="F40" s="67">
        <v>-8.2178960616792622</v>
      </c>
      <c r="G40" s="67">
        <v>-57.699163857941663</v>
      </c>
      <c r="H40" s="73">
        <f>SUM(D40:G40)</f>
        <v>-156.76190838015748</v>
      </c>
      <c r="I40" s="67">
        <v>-13.345707741348672</v>
      </c>
      <c r="J40" s="67">
        <v>-36.427846174651329</v>
      </c>
      <c r="K40" s="67">
        <v>-18.796327562000002</v>
      </c>
      <c r="L40" s="67">
        <v>-263.52017618640201</v>
      </c>
      <c r="M40" s="73">
        <f>SUM(I40:L40)</f>
        <v>-332.09005766440202</v>
      </c>
      <c r="N40" s="67">
        <v>-233.98540362463342</v>
      </c>
      <c r="O40" s="67">
        <v>-36.621913530797336</v>
      </c>
      <c r="P40" s="67">
        <v>-30.752535796981597</v>
      </c>
      <c r="Q40" s="67">
        <v>-61.786549826741641</v>
      </c>
      <c r="R40" s="74">
        <f>SUM(N40:Q40)</f>
        <v>-363.14640277915396</v>
      </c>
      <c r="S40" s="104">
        <v>-188.76108249579846</v>
      </c>
      <c r="T40" s="104">
        <v>-25.430170578968777</v>
      </c>
      <c r="U40" s="104">
        <v>-16.356144483216941</v>
      </c>
      <c r="V40" s="104">
        <v>-56.248622685362584</v>
      </c>
      <c r="W40" s="74">
        <f>SUM(S40:V40)</f>
        <v>-286.79602024334679</v>
      </c>
    </row>
    <row r="41" spans="1:24" x14ac:dyDescent="0.35">
      <c r="A41" s="56" t="s">
        <v>40</v>
      </c>
      <c r="B41" s="57"/>
      <c r="C41" s="57"/>
      <c r="D41" s="67">
        <v>116.28894952058852</v>
      </c>
      <c r="E41" s="67">
        <v>106.41048853529435</v>
      </c>
      <c r="F41" s="67">
        <v>104.42938929737565</v>
      </c>
      <c r="G41" s="67">
        <v>93.069655736308576</v>
      </c>
      <c r="H41" s="73">
        <f t="shared" ref="H41" si="52">SUM(D41:G41)</f>
        <v>420.19848308956711</v>
      </c>
      <c r="I41" s="67">
        <v>96.207348144032679</v>
      </c>
      <c r="J41" s="67">
        <v>90.818950057967342</v>
      </c>
      <c r="K41" s="67">
        <v>83.452519875999954</v>
      </c>
      <c r="L41" s="67">
        <v>89.774658882309993</v>
      </c>
      <c r="M41" s="73">
        <f t="shared" ref="M41" si="53">SUM(I41:L41)</f>
        <v>360.25347696030997</v>
      </c>
      <c r="N41" s="67">
        <v>79.897305415510559</v>
      </c>
      <c r="O41" s="67">
        <v>97.77941002166213</v>
      </c>
      <c r="P41" s="67">
        <v>122.67478152124011</v>
      </c>
      <c r="Q41" s="67">
        <v>132.10587666768535</v>
      </c>
      <c r="R41" s="74">
        <f t="shared" ref="R41" si="54">SUM(N41:Q41)</f>
        <v>432.45737362609816</v>
      </c>
      <c r="S41" s="67">
        <v>130.65489644050885</v>
      </c>
      <c r="T41" s="67">
        <v>137.25484097403876</v>
      </c>
      <c r="U41" s="67">
        <v>151.94248225266782</v>
      </c>
      <c r="V41" s="67">
        <v>158.52418957680331</v>
      </c>
      <c r="W41" s="74">
        <f t="shared" ref="W41" si="55">SUM(S41:V41)</f>
        <v>578.37640924401876</v>
      </c>
    </row>
    <row r="42" spans="1:24" x14ac:dyDescent="0.35">
      <c r="A42" s="56" t="s">
        <v>41</v>
      </c>
      <c r="B42" s="57"/>
      <c r="C42" s="57"/>
      <c r="D42" s="67">
        <v>10.493052600000002</v>
      </c>
      <c r="E42" s="67">
        <v>53.942714719291239</v>
      </c>
      <c r="F42" s="67">
        <v>11.434301958829117</v>
      </c>
      <c r="G42" s="67">
        <v>-1.1485284031108769</v>
      </c>
      <c r="H42" s="73">
        <f>SUM(D42:G42)</f>
        <v>74.721540875009481</v>
      </c>
      <c r="I42" s="67">
        <v>-5.6243320399500005</v>
      </c>
      <c r="J42" s="67">
        <v>-12.740559824050001</v>
      </c>
      <c r="K42" s="67">
        <v>-8.4840696319999989</v>
      </c>
      <c r="L42" s="67">
        <v>20.892530045999997</v>
      </c>
      <c r="M42" s="73">
        <f>SUM(I42:L42)</f>
        <v>-5.9564314500000037</v>
      </c>
      <c r="N42" s="67">
        <v>1.1641532182693481E-17</v>
      </c>
      <c r="O42" s="67">
        <v>-76.35054431399999</v>
      </c>
      <c r="P42" s="67">
        <v>-1.067563568001084E-2</v>
      </c>
      <c r="Q42" s="67">
        <v>1.0725858000000007E-2</v>
      </c>
      <c r="R42" s="74">
        <f>SUM(N42:Q42)</f>
        <v>-76.350494091680005</v>
      </c>
      <c r="S42" s="67">
        <v>-1.96520585</v>
      </c>
      <c r="T42" s="67">
        <v>0</v>
      </c>
      <c r="U42" s="67">
        <v>185.51555779999998</v>
      </c>
      <c r="V42" s="67">
        <v>49.718596893959997</v>
      </c>
      <c r="W42" s="74">
        <f>SUM(S42:V42)</f>
        <v>233.26894884396</v>
      </c>
    </row>
    <row r="43" spans="1:24" x14ac:dyDescent="0.35">
      <c r="A43" s="56" t="s">
        <v>42</v>
      </c>
      <c r="B43" s="57"/>
      <c r="C43" s="57"/>
      <c r="D43" s="67">
        <f>D39-SUM(D40:D42)</f>
        <v>339.7828512262397</v>
      </c>
      <c r="E43" s="67">
        <f t="shared" ref="E43:R43" si="56">E39-SUM(E40:E42)</f>
        <v>501.35479858188154</v>
      </c>
      <c r="F43" s="67">
        <f t="shared" si="56"/>
        <v>381.49043427587401</v>
      </c>
      <c r="G43" s="67">
        <f t="shared" si="56"/>
        <v>385.92632723949322</v>
      </c>
      <c r="H43" s="73">
        <f t="shared" si="56"/>
        <v>1608.5544113234878</v>
      </c>
      <c r="I43" s="67">
        <f t="shared" si="56"/>
        <v>377.06706833117261</v>
      </c>
      <c r="J43" s="67">
        <f t="shared" si="56"/>
        <v>529.61545424573421</v>
      </c>
      <c r="K43" s="67">
        <f t="shared" si="56"/>
        <v>483.83199283928565</v>
      </c>
      <c r="L43" s="67">
        <f t="shared" si="56"/>
        <v>609.46864346263317</v>
      </c>
      <c r="M43" s="73">
        <f t="shared" si="56"/>
        <v>1999.9831588788261</v>
      </c>
      <c r="N43" s="67">
        <f t="shared" si="56"/>
        <v>694.25075719583447</v>
      </c>
      <c r="O43" s="67">
        <f t="shared" si="56"/>
        <v>593.19232156803332</v>
      </c>
      <c r="P43" s="67">
        <f t="shared" si="56"/>
        <v>430.63984049285966</v>
      </c>
      <c r="Q43" s="67">
        <f t="shared" si="56"/>
        <v>345.37056090077658</v>
      </c>
      <c r="R43" s="74">
        <f t="shared" si="56"/>
        <v>2063.4534801575037</v>
      </c>
      <c r="S43" s="67">
        <f>S39-SUM(S40:S42)</f>
        <v>534.07320729393996</v>
      </c>
      <c r="T43" s="67">
        <f t="shared" ref="T43" si="57">T39-SUM(T40:T42)</f>
        <v>336.5000832478699</v>
      </c>
      <c r="U43" s="67">
        <f t="shared" ref="U43:V43" si="58">U39-SUM(U40:U42)</f>
        <v>134.64112242080472</v>
      </c>
      <c r="V43" s="67">
        <f t="shared" si="58"/>
        <v>308.10917601517372</v>
      </c>
      <c r="W43" s="74">
        <f t="shared" ref="W43" si="59">W39-SUM(W40:W42)</f>
        <v>1313.3235889777889</v>
      </c>
    </row>
    <row r="44" spans="1:24" x14ac:dyDescent="0.35">
      <c r="A44" s="56" t="s">
        <v>43</v>
      </c>
      <c r="B44" s="57"/>
      <c r="C44" s="57"/>
      <c r="D44" s="67">
        <v>81.211322570429019</v>
      </c>
      <c r="E44" s="67">
        <v>115.33733229686143</v>
      </c>
      <c r="F44" s="67">
        <v>71.12258704039678</v>
      </c>
      <c r="G44" s="67">
        <v>87.221699233349085</v>
      </c>
      <c r="H44" s="73">
        <f>SUM(D44:G44)</f>
        <v>354.89294114103632</v>
      </c>
      <c r="I44" s="67">
        <v>79.266154163074674</v>
      </c>
      <c r="J44" s="67">
        <v>103.78356950492535</v>
      </c>
      <c r="K44" s="67">
        <v>95.802613570999995</v>
      </c>
      <c r="L44" s="67">
        <v>243.27485525682252</v>
      </c>
      <c r="M44" s="73">
        <f>SUM(I44:L44)</f>
        <v>522.12719249582256</v>
      </c>
      <c r="N44" s="67">
        <v>159.13524409998016</v>
      </c>
      <c r="O44" s="67">
        <v>65.853755835009864</v>
      </c>
      <c r="P44" s="67">
        <v>43.579881064185081</v>
      </c>
      <c r="Q44" s="67">
        <v>28.046152401640136</v>
      </c>
      <c r="R44" s="74">
        <f>SUM(N44:Q44)</f>
        <v>296.61503340081526</v>
      </c>
      <c r="S44" s="67">
        <v>130.62988782859347</v>
      </c>
      <c r="T44" s="67">
        <v>77.490937904080084</v>
      </c>
      <c r="U44" s="67">
        <v>86.903837070521689</v>
      </c>
      <c r="V44" s="67">
        <v>-95.834536040699149</v>
      </c>
      <c r="W44" s="74">
        <f>SUM(S44:V44)</f>
        <v>199.19012676249611</v>
      </c>
    </row>
    <row r="45" spans="1:24" ht="15" thickBot="1" x14ac:dyDescent="0.4">
      <c r="A45" s="56" t="s">
        <v>44</v>
      </c>
      <c r="B45" s="57"/>
      <c r="C45" s="57"/>
      <c r="D45" s="113">
        <v>257.7919700634427</v>
      </c>
      <c r="E45" s="113">
        <v>384.50000130399309</v>
      </c>
      <c r="F45" s="113">
        <v>309.15612529787228</v>
      </c>
      <c r="G45" s="113">
        <v>299.18765164055225</v>
      </c>
      <c r="H45" s="114">
        <f>SUM(D45:G45)</f>
        <v>1250.6357483058603</v>
      </c>
      <c r="I45" s="113">
        <v>296.12381915711251</v>
      </c>
      <c r="J45" s="113">
        <v>425.41327614979417</v>
      </c>
      <c r="K45" s="113">
        <v>395.17890385228577</v>
      </c>
      <c r="L45" s="113">
        <v>365.0473526746905</v>
      </c>
      <c r="M45" s="114">
        <f>SUM(I45:L45)</f>
        <v>1481.763351833883</v>
      </c>
      <c r="N45" s="113">
        <v>543.76274956812108</v>
      </c>
      <c r="O45" s="113">
        <v>532.29097507553024</v>
      </c>
      <c r="P45" s="113">
        <v>393.89959315703038</v>
      </c>
      <c r="Q45" s="113">
        <v>326.00371910384428</v>
      </c>
      <c r="R45" s="115">
        <f>SUM(N45:Q45)</f>
        <v>1795.9570369045261</v>
      </c>
      <c r="S45" s="113">
        <v>411.90101044512221</v>
      </c>
      <c r="T45" s="113">
        <v>259.26965363272751</v>
      </c>
      <c r="U45" s="113">
        <v>52.263994826224533</v>
      </c>
      <c r="V45" s="113">
        <v>409.45025412517009</v>
      </c>
      <c r="W45" s="115">
        <f>SUM(S45:V45)</f>
        <v>1132.8849130292444</v>
      </c>
    </row>
    <row r="46" spans="1:24" ht="4.5" customHeight="1" x14ac:dyDescent="0.35">
      <c r="A46" s="56"/>
      <c r="B46" s="57"/>
      <c r="C46" s="57"/>
      <c r="D46" s="30"/>
      <c r="E46" s="30"/>
      <c r="F46" s="30"/>
      <c r="G46" s="30"/>
      <c r="H46" s="58"/>
      <c r="I46" s="30"/>
      <c r="J46" s="30"/>
      <c r="K46" s="30"/>
      <c r="L46" s="30"/>
      <c r="M46" s="58"/>
      <c r="N46" s="30"/>
      <c r="O46" s="30"/>
      <c r="P46" s="30"/>
      <c r="Q46" s="30"/>
      <c r="R46" s="64"/>
      <c r="S46" s="30"/>
      <c r="T46" s="30"/>
      <c r="U46" s="30"/>
      <c r="V46" s="30"/>
      <c r="W46" s="64"/>
    </row>
    <row r="47" spans="1:24" x14ac:dyDescent="0.35">
      <c r="H47" s="59"/>
      <c r="M47" s="59"/>
      <c r="R47" s="59"/>
      <c r="W47" s="59"/>
    </row>
    <row r="48" spans="1:24" x14ac:dyDescent="0.35">
      <c r="N48" s="62"/>
      <c r="O48" s="62"/>
      <c r="P48" s="62"/>
      <c r="Q48" s="62"/>
      <c r="S48" s="62"/>
      <c r="T48" s="62"/>
      <c r="U48" s="62"/>
      <c r="V48" s="62"/>
    </row>
    <row r="49" spans="1:22" x14ac:dyDescent="0.35">
      <c r="A49" s="49"/>
      <c r="N49" s="62"/>
      <c r="O49" s="62"/>
      <c r="P49" s="62"/>
      <c r="Q49" s="62"/>
      <c r="S49" s="62"/>
      <c r="T49" s="62"/>
      <c r="U49" s="62"/>
      <c r="V49" s="62"/>
    </row>
    <row r="50" spans="1:22" x14ac:dyDescent="0.35">
      <c r="N50" s="62"/>
      <c r="O50" s="62"/>
      <c r="P50" s="62"/>
      <c r="Q50" s="62"/>
      <c r="S50" s="62"/>
      <c r="T50" s="62"/>
      <c r="U50" s="62"/>
      <c r="V50" s="62"/>
    </row>
  </sheetData>
  <hyperlinks>
    <hyperlink ref="B1" location="Index!A1" display="Index" xr:uid="{033CC7A9-8A2C-44EF-9ACF-94B9FB8CAEF8}"/>
  </hyperlinks>
  <pageMargins left="0.7" right="0.7" top="0.75" bottom="0.75" header="0.3" footer="0.3"/>
  <pageSetup paperSize="9" orientation="portrait" r:id="rId1"/>
  <headerFooter>
    <oddFooter>&amp;L_x000D_&amp;1#&amp;"Calibri"&amp;10&amp;K000000 Tata Communications - Public</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A9416-6015-48B1-9FC4-13B0618748D3}">
  <sheetPr codeName="Sheet5"/>
  <dimension ref="A1:K24"/>
  <sheetViews>
    <sheetView showGridLines="0" zoomScale="90" zoomScaleNormal="90" workbookViewId="0">
      <selection activeCell="B4" sqref="B4:B5"/>
    </sheetView>
  </sheetViews>
  <sheetFormatPr defaultRowHeight="14.5" x14ac:dyDescent="0.35"/>
  <cols>
    <col min="1" max="1" width="32" bestFit="1" customWidth="1"/>
    <col min="2" max="2" width="9.54296875" customWidth="1"/>
    <col min="3" max="9" width="10" bestFit="1" customWidth="1"/>
  </cols>
  <sheetData>
    <row r="1" spans="1:11" ht="18.5" x14ac:dyDescent="0.45">
      <c r="A1" s="13" t="s">
        <v>2</v>
      </c>
      <c r="B1" s="68" t="s">
        <v>3</v>
      </c>
    </row>
    <row r="2" spans="1:11" ht="15.5" x14ac:dyDescent="0.35">
      <c r="A2" s="8" t="s">
        <v>65</v>
      </c>
      <c r="B2" s="8"/>
      <c r="H2" s="151"/>
      <c r="I2" s="151"/>
    </row>
    <row r="4" spans="1:11" ht="14.5" customHeight="1" x14ac:dyDescent="0.35">
      <c r="A4" s="156" t="s">
        <v>5</v>
      </c>
      <c r="B4" s="155" t="s">
        <v>204</v>
      </c>
      <c r="C4" s="155" t="s">
        <v>185</v>
      </c>
      <c r="D4" s="155" t="s">
        <v>189</v>
      </c>
      <c r="E4" s="155" t="s">
        <v>190</v>
      </c>
      <c r="F4" s="155" t="s">
        <v>195</v>
      </c>
      <c r="G4" s="155" t="s">
        <v>197</v>
      </c>
      <c r="H4" s="155" t="s">
        <v>198</v>
      </c>
      <c r="I4" s="155" t="s">
        <v>205</v>
      </c>
    </row>
    <row r="5" spans="1:11" ht="23.15" customHeight="1" x14ac:dyDescent="0.35">
      <c r="A5" s="156"/>
      <c r="B5" s="155"/>
      <c r="C5" s="155"/>
      <c r="D5" s="155"/>
      <c r="E5" s="155"/>
      <c r="F5" s="155"/>
      <c r="G5" s="155"/>
      <c r="H5" s="155"/>
      <c r="I5" s="155"/>
    </row>
    <row r="6" spans="1:11" x14ac:dyDescent="0.35">
      <c r="A6" s="31" t="s">
        <v>50</v>
      </c>
      <c r="B6" s="69"/>
      <c r="C6" s="69"/>
      <c r="D6" s="69"/>
      <c r="E6" s="69"/>
      <c r="F6" s="69"/>
      <c r="G6" s="69"/>
      <c r="H6" s="69"/>
      <c r="I6" s="69"/>
    </row>
    <row r="7" spans="1:11" x14ac:dyDescent="0.35">
      <c r="A7" s="15" t="s">
        <v>51</v>
      </c>
      <c r="B7" s="67">
        <v>285</v>
      </c>
      <c r="C7" s="67">
        <v>285</v>
      </c>
      <c r="D7" s="67">
        <v>285</v>
      </c>
      <c r="E7" s="67">
        <v>285</v>
      </c>
      <c r="F7" s="67">
        <v>285</v>
      </c>
      <c r="G7" s="67">
        <v>285</v>
      </c>
      <c r="H7" s="67">
        <v>285</v>
      </c>
      <c r="I7" s="67">
        <v>285</v>
      </c>
      <c r="J7" s="102"/>
      <c r="K7" s="102"/>
    </row>
    <row r="8" spans="1:11" x14ac:dyDescent="0.35">
      <c r="A8" s="15" t="s">
        <v>52</v>
      </c>
      <c r="B8" s="67">
        <v>1680.67</v>
      </c>
      <c r="C8" s="67">
        <v>1168.21</v>
      </c>
      <c r="D8" s="67">
        <v>1164.49</v>
      </c>
      <c r="E8" s="67">
        <v>1501.42</v>
      </c>
      <c r="F8" s="67">
        <v>1818.18</v>
      </c>
      <c r="G8" s="67">
        <v>1492.96</v>
      </c>
      <c r="H8" s="67">
        <v>1846.84</v>
      </c>
      <c r="I8" s="67">
        <v>2736.17</v>
      </c>
      <c r="J8" s="102"/>
      <c r="K8" s="102"/>
    </row>
    <row r="9" spans="1:11" ht="8.15" customHeight="1" x14ac:dyDescent="0.35">
      <c r="A9" s="15"/>
      <c r="B9" s="67"/>
      <c r="C9" s="67"/>
      <c r="D9" s="67"/>
      <c r="E9" s="67"/>
      <c r="F9" s="67"/>
      <c r="G9" s="67"/>
      <c r="H9" s="67"/>
      <c r="I9" s="67"/>
      <c r="J9" s="102"/>
      <c r="K9" s="102"/>
    </row>
    <row r="10" spans="1:11" x14ac:dyDescent="0.35">
      <c r="A10" s="15" t="s">
        <v>53</v>
      </c>
      <c r="B10" s="67">
        <v>30.4</v>
      </c>
      <c r="C10" s="67">
        <v>2.36</v>
      </c>
      <c r="D10" s="67">
        <v>2.6</v>
      </c>
      <c r="E10" s="67">
        <v>3.88</v>
      </c>
      <c r="F10" s="67">
        <v>2.73</v>
      </c>
      <c r="G10" s="67">
        <v>2.78</v>
      </c>
      <c r="H10" s="67">
        <v>2.89</v>
      </c>
      <c r="I10" s="67">
        <v>3.11</v>
      </c>
      <c r="J10" s="102"/>
      <c r="K10" s="102"/>
    </row>
    <row r="11" spans="1:11" x14ac:dyDescent="0.35">
      <c r="A11" s="15" t="s">
        <v>54</v>
      </c>
      <c r="B11" s="67">
        <v>8806.1200000000008</v>
      </c>
      <c r="C11" s="67">
        <v>10578.91</v>
      </c>
      <c r="D11" s="67">
        <v>10224.250000000002</v>
      </c>
      <c r="E11" s="67">
        <v>9100.39</v>
      </c>
      <c r="F11" s="67">
        <v>10682.550000000001</v>
      </c>
      <c r="G11" s="67">
        <v>12169.3</v>
      </c>
      <c r="H11" s="67">
        <v>12196.260000000002</v>
      </c>
      <c r="I11" s="67">
        <v>11056.39</v>
      </c>
      <c r="J11" s="102"/>
      <c r="K11" s="102"/>
    </row>
    <row r="12" spans="1:11" x14ac:dyDescent="0.35">
      <c r="A12" s="15" t="s">
        <v>55</v>
      </c>
      <c r="B12" s="67">
        <v>10078.130000000001</v>
      </c>
      <c r="C12" s="67">
        <v>8519.2400000000016</v>
      </c>
      <c r="D12" s="67">
        <v>12583.59</v>
      </c>
      <c r="E12" s="67">
        <v>13671.03</v>
      </c>
      <c r="F12" s="67">
        <v>12024.029999999999</v>
      </c>
      <c r="G12" s="67">
        <v>11267.08</v>
      </c>
      <c r="H12" s="67">
        <v>11540.79</v>
      </c>
      <c r="I12" s="67">
        <v>12503.890000000001</v>
      </c>
      <c r="J12" s="102"/>
      <c r="K12" s="102"/>
    </row>
    <row r="13" spans="1:11" x14ac:dyDescent="0.35">
      <c r="A13" s="70" t="s">
        <v>56</v>
      </c>
      <c r="B13" s="71">
        <f>SUM(B10:B12)</f>
        <v>18914.650000000001</v>
      </c>
      <c r="C13" s="71">
        <f t="shared" ref="C13:E13" si="0">SUM(C10:C12)</f>
        <v>19100.510000000002</v>
      </c>
      <c r="D13" s="71">
        <f t="shared" si="0"/>
        <v>22810.440000000002</v>
      </c>
      <c r="E13" s="71">
        <f t="shared" si="0"/>
        <v>22775.3</v>
      </c>
      <c r="F13" s="71">
        <f>SUM(F10:F12)</f>
        <v>22709.309999999998</v>
      </c>
      <c r="G13" s="71">
        <f>SUM(G10:G12)</f>
        <v>23439.16</v>
      </c>
      <c r="H13" s="71">
        <f>SUM(H10:H12)</f>
        <v>23739.940000000002</v>
      </c>
      <c r="I13" s="71">
        <f>SUM(I10:I12)</f>
        <v>23563.39</v>
      </c>
      <c r="J13" s="102"/>
      <c r="K13" s="102"/>
    </row>
    <row r="14" spans="1:11" x14ac:dyDescent="0.35">
      <c r="A14" s="70" t="s">
        <v>57</v>
      </c>
      <c r="B14" s="71">
        <f>SUM(B7:B8,B13)</f>
        <v>20880.32</v>
      </c>
      <c r="C14" s="71">
        <f t="shared" ref="C14:E14" si="1">SUM(C7:C8,C13)</f>
        <v>20553.72</v>
      </c>
      <c r="D14" s="71">
        <f t="shared" si="1"/>
        <v>24259.930000000004</v>
      </c>
      <c r="E14" s="71">
        <f t="shared" si="1"/>
        <v>24561.72</v>
      </c>
      <c r="F14" s="71">
        <f>SUM(F7:F8,F13)</f>
        <v>24812.489999999998</v>
      </c>
      <c r="G14" s="71">
        <f>SUM(G7:G8,G13)</f>
        <v>25217.119999999999</v>
      </c>
      <c r="H14" s="71">
        <f>SUM(H7:H8,H13)</f>
        <v>25871.780000000002</v>
      </c>
      <c r="I14" s="71">
        <f>SUM(I7:I8,I13)</f>
        <v>26584.559999999998</v>
      </c>
      <c r="J14" s="102"/>
      <c r="K14" s="102"/>
    </row>
    <row r="15" spans="1:11" ht="4.5" customHeight="1" x14ac:dyDescent="0.35">
      <c r="A15" s="15"/>
      <c r="B15" s="67"/>
      <c r="C15" s="67"/>
      <c r="D15" s="67"/>
      <c r="E15" s="67"/>
      <c r="F15" s="67"/>
      <c r="G15" s="67"/>
      <c r="H15" s="67"/>
      <c r="I15" s="67"/>
      <c r="J15" s="102"/>
      <c r="K15" s="102"/>
    </row>
    <row r="16" spans="1:11" x14ac:dyDescent="0.35">
      <c r="A16" s="31" t="s">
        <v>58</v>
      </c>
      <c r="B16" s="69"/>
      <c r="C16" s="69"/>
      <c r="D16" s="69"/>
      <c r="E16" s="69"/>
      <c r="F16" s="69"/>
      <c r="G16" s="69"/>
      <c r="H16" s="69"/>
      <c r="I16" s="69"/>
      <c r="J16" s="102"/>
      <c r="K16" s="102"/>
    </row>
    <row r="17" spans="1:11" x14ac:dyDescent="0.35">
      <c r="A17" s="15" t="s">
        <v>59</v>
      </c>
      <c r="B17" s="67">
        <v>15246.04</v>
      </c>
      <c r="C17" s="67">
        <v>15331.74</v>
      </c>
      <c r="D17" s="67">
        <v>18074.059999999998</v>
      </c>
      <c r="E17" s="67">
        <v>18562.41</v>
      </c>
      <c r="F17" s="67">
        <v>18398.599999999999</v>
      </c>
      <c r="G17" s="67">
        <v>18346.02</v>
      </c>
      <c r="H17" s="67">
        <v>19128.439999999999</v>
      </c>
      <c r="I17" s="67">
        <v>19345.900000000001</v>
      </c>
      <c r="J17" s="102"/>
      <c r="K17" s="102"/>
    </row>
    <row r="18" spans="1:11" x14ac:dyDescent="0.35">
      <c r="A18" s="72" t="s">
        <v>60</v>
      </c>
      <c r="B18" s="67">
        <v>11837.93</v>
      </c>
      <c r="C18" s="67">
        <v>11869.460000000001</v>
      </c>
      <c r="D18" s="67">
        <v>12613.3</v>
      </c>
      <c r="E18" s="67">
        <v>13010.71</v>
      </c>
      <c r="F18" s="67">
        <v>12906.429999999998</v>
      </c>
      <c r="G18" s="67">
        <v>12626.920000000002</v>
      </c>
      <c r="H18" s="67">
        <v>12900.51</v>
      </c>
      <c r="I18" s="67">
        <v>13086.35</v>
      </c>
      <c r="J18" s="102"/>
      <c r="K18" s="102"/>
    </row>
    <row r="19" spans="1:11" x14ac:dyDescent="0.35">
      <c r="A19" s="72" t="s">
        <v>61</v>
      </c>
      <c r="B19" s="67">
        <v>1209.32</v>
      </c>
      <c r="C19" s="67">
        <v>1234.0999999999999</v>
      </c>
      <c r="D19" s="67">
        <v>1206.18</v>
      </c>
      <c r="E19" s="67">
        <v>1458.94</v>
      </c>
      <c r="F19" s="67">
        <v>1463.95</v>
      </c>
      <c r="G19" s="67">
        <v>1470.13</v>
      </c>
      <c r="H19" s="67">
        <v>1883.08</v>
      </c>
      <c r="I19" s="67">
        <v>1798.23</v>
      </c>
      <c r="J19" s="102"/>
      <c r="K19" s="102"/>
    </row>
    <row r="20" spans="1:11" x14ac:dyDescent="0.35">
      <c r="A20" s="72" t="s">
        <v>62</v>
      </c>
      <c r="B20" s="67">
        <f>B17-SUM(B18:B19)</f>
        <v>2198.7900000000009</v>
      </c>
      <c r="C20" s="67">
        <f t="shared" ref="C20:E20" si="2">C17-SUM(C18:C19)</f>
        <v>2228.1799999999985</v>
      </c>
      <c r="D20" s="67">
        <f t="shared" si="2"/>
        <v>4254.5799999999981</v>
      </c>
      <c r="E20" s="67">
        <f t="shared" si="2"/>
        <v>4092.76</v>
      </c>
      <c r="F20" s="67">
        <f>F17-SUM(F18:F19)</f>
        <v>4028.2199999999993</v>
      </c>
      <c r="G20" s="67">
        <f>G17-SUM(G18:G19)</f>
        <v>4248.9699999999975</v>
      </c>
      <c r="H20" s="67">
        <f>H17-SUM(H18:H19)</f>
        <v>4344.8499999999985</v>
      </c>
      <c r="I20" s="67">
        <f>I17-SUM(I18:I19)</f>
        <v>4461.3200000000015</v>
      </c>
      <c r="J20" s="102"/>
      <c r="K20" s="102"/>
    </row>
    <row r="21" spans="1:11" x14ac:dyDescent="0.35">
      <c r="A21" s="15" t="s">
        <v>63</v>
      </c>
      <c r="B21" s="67">
        <v>5634.2599999999993</v>
      </c>
      <c r="C21" s="67">
        <v>5221.9800000000005</v>
      </c>
      <c r="D21" s="67">
        <v>6185.8700000000008</v>
      </c>
      <c r="E21" s="67">
        <v>5999.2800000000007</v>
      </c>
      <c r="F21" s="67">
        <v>6413.869999999999</v>
      </c>
      <c r="G21" s="67">
        <v>6871.0899999999992</v>
      </c>
      <c r="H21" s="67">
        <v>6743.3700000000008</v>
      </c>
      <c r="I21" s="67">
        <v>7238.66</v>
      </c>
      <c r="J21" s="102"/>
      <c r="K21" s="102"/>
    </row>
    <row r="22" spans="1:11" x14ac:dyDescent="0.35">
      <c r="A22" s="70" t="s">
        <v>64</v>
      </c>
      <c r="B22" s="71">
        <f>SUM(B17,B21)</f>
        <v>20880.3</v>
      </c>
      <c r="C22" s="71">
        <f t="shared" ref="C22:F22" si="3">SUM(C17,C21)</f>
        <v>20553.72</v>
      </c>
      <c r="D22" s="71">
        <f t="shared" si="3"/>
        <v>24259.93</v>
      </c>
      <c r="E22" s="71">
        <f t="shared" si="3"/>
        <v>24561.690000000002</v>
      </c>
      <c r="F22" s="71">
        <f t="shared" si="3"/>
        <v>24812.469999999998</v>
      </c>
      <c r="G22" s="71">
        <f>SUM(G17,G21)</f>
        <v>25217.11</v>
      </c>
      <c r="H22" s="71">
        <f>SUM(H17,H21)</f>
        <v>25871.809999999998</v>
      </c>
      <c r="I22" s="71">
        <f>SUM(I17,I21)</f>
        <v>26584.560000000001</v>
      </c>
      <c r="J22" s="102"/>
      <c r="K22" s="102"/>
    </row>
    <row r="23" spans="1:11" x14ac:dyDescent="0.35">
      <c r="B23" s="142"/>
      <c r="C23" s="142"/>
      <c r="D23" s="142"/>
      <c r="E23" s="142"/>
      <c r="F23" s="142"/>
      <c r="G23" s="142"/>
      <c r="H23" s="142"/>
      <c r="I23" s="142"/>
    </row>
    <row r="24" spans="1:11" ht="14.5" hidden="1" customHeight="1" x14ac:dyDescent="0.35">
      <c r="B24" s="142"/>
      <c r="C24" s="142">
        <f t="shared" ref="C24" si="4">C14-C22</f>
        <v>0</v>
      </c>
      <c r="D24" s="142">
        <f>D14-D22</f>
        <v>0</v>
      </c>
      <c r="E24" s="142">
        <f>E14-E22</f>
        <v>2.9999999998835847E-2</v>
      </c>
      <c r="F24" s="142">
        <f>F14-F22</f>
        <v>2.0000000000436557E-2</v>
      </c>
      <c r="G24" s="142">
        <f>G14-G22</f>
        <v>9.9999999983992893E-3</v>
      </c>
      <c r="H24" s="142">
        <f>H14-H22</f>
        <v>-2.9999999995197868E-2</v>
      </c>
      <c r="I24" s="142"/>
    </row>
  </sheetData>
  <mergeCells count="9">
    <mergeCell ref="I4:I5"/>
    <mergeCell ref="A4:A5"/>
    <mergeCell ref="C4:C5"/>
    <mergeCell ref="D4:D5"/>
    <mergeCell ref="H4:H5"/>
    <mergeCell ref="G4:G5"/>
    <mergeCell ref="F4:F5"/>
    <mergeCell ref="E4:E5"/>
    <mergeCell ref="B4:B5"/>
  </mergeCells>
  <hyperlinks>
    <hyperlink ref="B1" location="Index!A1" display="Index" xr:uid="{404A09FC-DFA8-468A-B7F2-463F7D888241}"/>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2806F-47AB-41F5-BF3A-F78A60A0C8D1}">
  <sheetPr codeName="Sheet6">
    <outlinePr summaryBelow="0"/>
  </sheetPr>
  <dimension ref="A1:R55"/>
  <sheetViews>
    <sheetView showGridLines="0" zoomScale="90" zoomScaleNormal="90" workbookViewId="0">
      <pane xSplit="2" ySplit="4" topLeftCell="C5" activePane="bottomRight" state="frozen"/>
      <selection activeCell="B4" sqref="B4:B5"/>
      <selection pane="topRight" activeCell="B4" sqref="B4:B5"/>
      <selection pane="bottomLeft" activeCell="B4" sqref="B4:B5"/>
      <selection pane="bottomRight" activeCell="B1" sqref="B1"/>
    </sheetView>
  </sheetViews>
  <sheetFormatPr defaultColWidth="9.1796875" defaultRowHeight="14.5" outlineLevelRow="1" outlineLevelCol="1" x14ac:dyDescent="0.35"/>
  <cols>
    <col min="1" max="1" width="41.26953125" customWidth="1"/>
    <col min="2" max="2" width="5.7265625" customWidth="1"/>
    <col min="3" max="3" width="0.81640625" customWidth="1"/>
    <col min="4" max="7" width="9.1796875" style="15" customWidth="1" outlineLevel="1"/>
    <col min="8" max="8" width="9.1796875" style="16"/>
    <col min="9" max="9" width="9.1796875" style="15" customWidth="1" outlineLevel="1"/>
    <col min="10" max="12" width="9.1796875" style="15" outlineLevel="1"/>
    <col min="13" max="13" width="9.1796875" style="16"/>
    <col min="14" max="14" width="9.1796875" style="15" outlineLevel="1"/>
    <col min="15" max="17" width="10" style="15" customWidth="1" outlineLevel="1"/>
    <col min="18" max="18" width="9.1796875" style="16"/>
  </cols>
  <sheetData>
    <row r="1" spans="1:18" ht="18.5" x14ac:dyDescent="0.45">
      <c r="A1" s="13" t="s">
        <v>2</v>
      </c>
      <c r="B1" s="50" t="s">
        <v>3</v>
      </c>
      <c r="C1" s="51"/>
    </row>
    <row r="2" spans="1:18" ht="15.5" x14ac:dyDescent="0.35">
      <c r="A2" s="8" t="s">
        <v>182</v>
      </c>
      <c r="B2" s="8"/>
      <c r="C2" s="8"/>
    </row>
    <row r="3" spans="1:18" s="54" customFormat="1" ht="15.5" x14ac:dyDescent="0.35">
      <c r="A3" s="52"/>
      <c r="B3" s="52"/>
      <c r="C3" s="52"/>
      <c r="D3" s="27"/>
      <c r="E3" s="27"/>
      <c r="F3" s="27"/>
      <c r="G3" s="27"/>
      <c r="H3" s="53"/>
      <c r="I3" s="27"/>
      <c r="J3" s="27"/>
      <c r="K3" s="27"/>
      <c r="L3" s="27"/>
      <c r="M3" s="53"/>
      <c r="N3" s="27"/>
      <c r="O3" s="27"/>
      <c r="P3" s="27"/>
      <c r="Q3" s="27"/>
      <c r="R3" s="53"/>
    </row>
    <row r="4" spans="1:18" s="34" customFormat="1" x14ac:dyDescent="0.35">
      <c r="A4" s="55" t="s">
        <v>5</v>
      </c>
      <c r="B4" s="19"/>
      <c r="C4" s="19"/>
      <c r="D4" s="21">
        <v>44742</v>
      </c>
      <c r="E4" s="21">
        <v>44834</v>
      </c>
      <c r="F4" s="21">
        <v>44926</v>
      </c>
      <c r="G4" s="21">
        <v>45016</v>
      </c>
      <c r="H4" s="22" t="s">
        <v>9</v>
      </c>
      <c r="I4" s="21">
        <v>45107</v>
      </c>
      <c r="J4" s="21">
        <v>45199</v>
      </c>
      <c r="K4" s="21">
        <v>45291</v>
      </c>
      <c r="L4" s="21">
        <v>45382</v>
      </c>
      <c r="M4" s="22" t="s">
        <v>191</v>
      </c>
      <c r="N4" s="21">
        <v>45473</v>
      </c>
      <c r="O4" s="21">
        <v>45565</v>
      </c>
      <c r="P4" s="21">
        <v>45657</v>
      </c>
      <c r="Q4" s="21">
        <v>45747</v>
      </c>
      <c r="R4" s="22" t="s">
        <v>203</v>
      </c>
    </row>
    <row r="5" spans="1:18" s="34" customFormat="1" ht="15" customHeight="1" x14ac:dyDescent="0.35">
      <c r="A5" s="55"/>
      <c r="B5" s="19"/>
      <c r="C5" s="19"/>
      <c r="D5" s="131"/>
      <c r="E5" s="131"/>
      <c r="F5" s="131"/>
      <c r="G5" s="131"/>
      <c r="H5" s="131"/>
      <c r="I5" s="131"/>
      <c r="J5" s="131"/>
      <c r="K5" s="131"/>
      <c r="L5" s="131"/>
      <c r="M5" s="131"/>
      <c r="N5" s="131"/>
      <c r="O5" s="131"/>
      <c r="P5" s="131"/>
      <c r="Q5" s="131"/>
      <c r="R5" s="131"/>
    </row>
    <row r="6" spans="1:18" ht="15.5" x14ac:dyDescent="0.35">
      <c r="A6" s="60" t="s">
        <v>34</v>
      </c>
      <c r="B6" s="57"/>
      <c r="C6" s="57"/>
      <c r="D6" s="67">
        <f>SUM(D7:D8,D11)</f>
        <v>4310.5234916639829</v>
      </c>
      <c r="E6" s="67">
        <f>SUM(E7:E8,E11)</f>
        <v>4430.7379621741065</v>
      </c>
      <c r="F6" s="67">
        <f>SUM(F7:F8,F11)</f>
        <v>4528.3377492171294</v>
      </c>
      <c r="G6" s="67">
        <f>SUM(G7:G8,G11)</f>
        <v>4568.6624236717244</v>
      </c>
      <c r="H6" s="73">
        <f>SUM(D6:G6)</f>
        <v>17838.261626726944</v>
      </c>
      <c r="I6" s="67">
        <f>SUM(I7:I8,I11)</f>
        <v>4722.9212427478806</v>
      </c>
      <c r="J6" s="67">
        <f>SUM(J7:J8,J11)</f>
        <v>4828.9129362699641</v>
      </c>
      <c r="K6" s="67">
        <f>SUM(K7:K8,K11)</f>
        <v>5587.7735632805452</v>
      </c>
      <c r="L6" s="67">
        <f>SUM(L7:L8,L11)</f>
        <v>5645.0754451024241</v>
      </c>
      <c r="M6" s="73">
        <f>SUM(I6:L6)</f>
        <v>20784.683187400813</v>
      </c>
      <c r="N6" s="67">
        <f>SUM(N7:N8,N11)</f>
        <v>5592.318887740249</v>
      </c>
      <c r="O6" s="67">
        <f>SUM(O7:O8,O11)</f>
        <v>5727.8530330489784</v>
      </c>
      <c r="P6" s="67">
        <f>SUM(P7:P8,P11)</f>
        <v>5798.0729532569521</v>
      </c>
      <c r="Q6" s="67">
        <f>SUM(Q7:Q8,Q11)</f>
        <v>5990.3421617098329</v>
      </c>
      <c r="R6" s="73">
        <f>SUM(N6:Q6)</f>
        <v>23108.587035756012</v>
      </c>
    </row>
    <row r="7" spans="1:18" x14ac:dyDescent="0.35">
      <c r="A7" s="78" t="s">
        <v>11</v>
      </c>
      <c r="B7" s="57"/>
      <c r="C7" s="57"/>
      <c r="D7" s="67">
        <v>561.3986103494002</v>
      </c>
      <c r="E7" s="67">
        <v>524.48674584231992</v>
      </c>
      <c r="F7" s="67">
        <v>505.8397343761348</v>
      </c>
      <c r="G7" s="67">
        <v>462.4322790940945</v>
      </c>
      <c r="H7" s="73">
        <f t="shared" ref="H7:H11" si="0">SUM(D7:G7)</f>
        <v>2054.1573696619494</v>
      </c>
      <c r="I7" s="67">
        <v>418.28964757917703</v>
      </c>
      <c r="J7" s="67">
        <v>428.68443608145134</v>
      </c>
      <c r="K7" s="67">
        <v>423.13022082385885</v>
      </c>
      <c r="L7" s="67">
        <v>428.95516888475112</v>
      </c>
      <c r="M7" s="73">
        <f t="shared" ref="M7:M11" si="1">SUM(I7:L7)</f>
        <v>1699.0594733692385</v>
      </c>
      <c r="N7" s="67">
        <v>422.69265015577383</v>
      </c>
      <c r="O7" s="67">
        <v>425.47950901169975</v>
      </c>
      <c r="P7" s="67">
        <v>410.52220117148045</v>
      </c>
      <c r="Q7" s="67">
        <v>374.11991454379921</v>
      </c>
      <c r="R7" s="73">
        <f t="shared" ref="R7:R11" si="2">SUM(N7:Q7)</f>
        <v>1632.8142748827534</v>
      </c>
    </row>
    <row r="8" spans="1:18" x14ac:dyDescent="0.35">
      <c r="A8" s="78" t="s">
        <v>13</v>
      </c>
      <c r="B8" s="57"/>
      <c r="C8" s="57"/>
      <c r="D8" s="67">
        <f t="shared" ref="D8:G8" si="3">SUM(D9:D10)</f>
        <v>3339.702995019948</v>
      </c>
      <c r="E8" s="67">
        <f t="shared" si="3"/>
        <v>3492.6139644888644</v>
      </c>
      <c r="F8" s="67">
        <f t="shared" si="3"/>
        <v>3592.8898435813753</v>
      </c>
      <c r="G8" s="67">
        <f t="shared" si="3"/>
        <v>3670.3010336408283</v>
      </c>
      <c r="H8" s="73">
        <f t="shared" si="0"/>
        <v>14095.507836731016</v>
      </c>
      <c r="I8" s="67">
        <f>SUM(I9:I10)</f>
        <v>3907.8842668238558</v>
      </c>
      <c r="J8" s="67">
        <f t="shared" ref="J8:K8" si="4">SUM(J9:J10)</f>
        <v>3989.8977991129059</v>
      </c>
      <c r="K8" s="67">
        <f t="shared" si="4"/>
        <v>4612.5153067563788</v>
      </c>
      <c r="L8" s="67">
        <f t="shared" ref="L8:N8" si="5">SUM(L9:L10)</f>
        <v>4650.549535819333</v>
      </c>
      <c r="M8" s="73">
        <f t="shared" si="1"/>
        <v>17160.846908512474</v>
      </c>
      <c r="N8" s="67">
        <f t="shared" si="5"/>
        <v>4687.8323731609898</v>
      </c>
      <c r="O8" s="67">
        <f t="shared" ref="O8:P8" si="6">SUM(O9:O10)</f>
        <v>4826.2397046243659</v>
      </c>
      <c r="P8" s="67">
        <f t="shared" si="6"/>
        <v>4903.245478858048</v>
      </c>
      <c r="Q8" s="67">
        <f t="shared" ref="Q8" si="7">SUM(Q9:Q10)</f>
        <v>5096.1327119341095</v>
      </c>
      <c r="R8" s="73">
        <f t="shared" si="2"/>
        <v>19513.450268577515</v>
      </c>
    </row>
    <row r="9" spans="1:18" outlineLevel="1" x14ac:dyDescent="0.35">
      <c r="A9" s="77" t="s">
        <v>14</v>
      </c>
      <c r="B9" s="57"/>
      <c r="C9" s="57"/>
      <c r="D9" s="67">
        <v>2310.714983742605</v>
      </c>
      <c r="E9" s="67">
        <v>2373.9297006105935</v>
      </c>
      <c r="F9" s="67">
        <v>2414.9173119773359</v>
      </c>
      <c r="G9" s="67">
        <v>2456.893021033387</v>
      </c>
      <c r="H9" s="73">
        <f t="shared" si="0"/>
        <v>9556.4550173639218</v>
      </c>
      <c r="I9" s="67">
        <v>2497.4151099736237</v>
      </c>
      <c r="J9" s="67">
        <v>2538.8541396841074</v>
      </c>
      <c r="K9" s="67">
        <v>2518.8150976811485</v>
      </c>
      <c r="L9" s="67">
        <v>2573.7147791011084</v>
      </c>
      <c r="M9" s="73">
        <f t="shared" si="1"/>
        <v>10128.799126439988</v>
      </c>
      <c r="N9" s="67">
        <v>2550.1539014923483</v>
      </c>
      <c r="O9" s="67">
        <v>2613.4094053822187</v>
      </c>
      <c r="P9" s="67">
        <v>2590.2952640798408</v>
      </c>
      <c r="Q9" s="67">
        <v>2656.194153993998</v>
      </c>
      <c r="R9" s="73">
        <f t="shared" si="2"/>
        <v>10410.052724948406</v>
      </c>
    </row>
    <row r="10" spans="1:18" outlineLevel="1" x14ac:dyDescent="0.35">
      <c r="A10" s="77" t="s">
        <v>67</v>
      </c>
      <c r="B10" s="57"/>
      <c r="C10" s="57"/>
      <c r="D10" s="67">
        <f>SUM(D20:D24)</f>
        <v>1028.988011277343</v>
      </c>
      <c r="E10" s="67">
        <f>SUM(E20:E24)</f>
        <v>1118.6842638782712</v>
      </c>
      <c r="F10" s="67">
        <f>SUM(F20:F24)</f>
        <v>1177.9725316040394</v>
      </c>
      <c r="G10" s="67">
        <f>SUM(G20:G24)</f>
        <v>1213.4080126074414</v>
      </c>
      <c r="H10" s="73">
        <f t="shared" si="0"/>
        <v>4539.0528193670953</v>
      </c>
      <c r="I10" s="67">
        <v>1410.4691568502319</v>
      </c>
      <c r="J10" s="67">
        <v>1451.0436594287985</v>
      </c>
      <c r="K10" s="67">
        <v>2093.7002090752308</v>
      </c>
      <c r="L10" s="67">
        <v>2076.8347567182241</v>
      </c>
      <c r="M10" s="73">
        <f>SUM(I10:L10)</f>
        <v>7032.0477820724864</v>
      </c>
      <c r="N10" s="67">
        <v>2137.6784716686416</v>
      </c>
      <c r="O10" s="67">
        <v>2212.8302992421468</v>
      </c>
      <c r="P10" s="67">
        <v>2312.9502147782073</v>
      </c>
      <c r="Q10" s="67">
        <v>2439.938557940111</v>
      </c>
      <c r="R10" s="73">
        <f>SUM(N10:Q10)</f>
        <v>9103.3975436291075</v>
      </c>
    </row>
    <row r="11" spans="1:18" x14ac:dyDescent="0.35">
      <c r="A11" s="78" t="s">
        <v>66</v>
      </c>
      <c r="B11" s="57"/>
      <c r="C11" s="57"/>
      <c r="D11" s="67">
        <v>409.42188629463482</v>
      </c>
      <c r="E11" s="67">
        <v>413.63725184292224</v>
      </c>
      <c r="F11" s="67">
        <v>429.60817125961938</v>
      </c>
      <c r="G11" s="67">
        <v>435.92911093680152</v>
      </c>
      <c r="H11" s="73">
        <f t="shared" si="0"/>
        <v>1688.5964203339781</v>
      </c>
      <c r="I11" s="67">
        <v>396.7473283448482</v>
      </c>
      <c r="J11" s="67">
        <v>410.33070107560684</v>
      </c>
      <c r="K11" s="67">
        <v>552.12803570030826</v>
      </c>
      <c r="L11" s="67">
        <v>565.57074039833947</v>
      </c>
      <c r="M11" s="73">
        <f t="shared" si="1"/>
        <v>1924.7768055191029</v>
      </c>
      <c r="N11" s="67">
        <v>481.79386442348516</v>
      </c>
      <c r="O11" s="67">
        <v>476.13381941291317</v>
      </c>
      <c r="P11" s="67">
        <v>484.30527322742324</v>
      </c>
      <c r="Q11" s="67">
        <v>520.08953523192395</v>
      </c>
      <c r="R11" s="73">
        <f t="shared" si="2"/>
        <v>1962.3224922957454</v>
      </c>
    </row>
    <row r="12" spans="1:18" s="106" customFormat="1" ht="15.5" x14ac:dyDescent="0.35">
      <c r="A12" s="60" t="s">
        <v>35</v>
      </c>
      <c r="B12" s="103"/>
      <c r="C12" s="103"/>
      <c r="D12" s="104">
        <f>SUM(D13:D14,D17)</f>
        <v>2618.9034840051813</v>
      </c>
      <c r="E12" s="104">
        <f>SUM(E13:E14,E17)</f>
        <v>2712.192425759124</v>
      </c>
      <c r="F12" s="104">
        <f>SUM(F13:F14,F17)</f>
        <v>2756.6541853483623</v>
      </c>
      <c r="G12" s="104">
        <f>SUM(G13:G14,G17)</f>
        <v>2829.0159096402767</v>
      </c>
      <c r="H12" s="105">
        <f>SUM(D12:G12)</f>
        <v>10916.766004752944</v>
      </c>
      <c r="I12" s="104">
        <f>SUM(I13:I14,I17)</f>
        <v>2924.9432209870083</v>
      </c>
      <c r="J12" s="104">
        <f>SUM(J13:J14,J17)</f>
        <v>2930.1066712603201</v>
      </c>
      <c r="K12" s="104">
        <f>SUM(K13:K14,K17)</f>
        <v>3209.8186124495592</v>
      </c>
      <c r="L12" s="104">
        <f>SUM(L13:L14,L17)</f>
        <v>3216.9682379261303</v>
      </c>
      <c r="M12" s="105">
        <f>SUM(I12:L12)</f>
        <v>12281.836742623018</v>
      </c>
      <c r="N12" s="104">
        <f>SUM(N13:N14,N17)</f>
        <v>3263.9540572418168</v>
      </c>
      <c r="O12" s="104">
        <f>SUM(O13:O14,O17)</f>
        <v>3319.3889794543306</v>
      </c>
      <c r="P12" s="104">
        <f>SUM(P13:P14,P17)</f>
        <v>3334.2476274379569</v>
      </c>
      <c r="Q12" s="104">
        <f>SUM(Q13:Q14,Q17)</f>
        <v>3330.4959794407514</v>
      </c>
      <c r="R12" s="105">
        <f>SUM(N12:Q12)</f>
        <v>13248.086643574856</v>
      </c>
    </row>
    <row r="13" spans="1:18" x14ac:dyDescent="0.35">
      <c r="A13" s="78" t="s">
        <v>11</v>
      </c>
      <c r="B13" s="57"/>
      <c r="C13" s="57"/>
      <c r="D13" s="67">
        <v>105.15643724604871</v>
      </c>
      <c r="E13" s="67">
        <v>145.69793405087626</v>
      </c>
      <c r="F13" s="67">
        <v>138.50016516874598</v>
      </c>
      <c r="G13" s="67">
        <v>121.70904857730478</v>
      </c>
      <c r="H13" s="74">
        <f t="shared" ref="H13:H17" si="8">SUM(D13:G13)</f>
        <v>511.06358504297572</v>
      </c>
      <c r="I13" s="67">
        <v>113.82367026265699</v>
      </c>
      <c r="J13" s="67">
        <v>111.36243466511728</v>
      </c>
      <c r="K13" s="67">
        <v>103.10883683848319</v>
      </c>
      <c r="L13" s="67">
        <v>99.084197945064375</v>
      </c>
      <c r="M13" s="74">
        <f t="shared" ref="M13:M17" si="9">SUM(I13:L13)</f>
        <v>427.37913971132184</v>
      </c>
      <c r="N13" s="67">
        <v>97.574848555448085</v>
      </c>
      <c r="O13" s="67">
        <v>95.692391502460168</v>
      </c>
      <c r="P13" s="67">
        <v>98.093849753974524</v>
      </c>
      <c r="Q13" s="67">
        <v>91.607525132063657</v>
      </c>
      <c r="R13" s="74">
        <f t="shared" ref="R13:R17" si="10">SUM(N13:Q13)</f>
        <v>382.96861494394642</v>
      </c>
    </row>
    <row r="14" spans="1:18" x14ac:dyDescent="0.35">
      <c r="A14" s="78" t="s">
        <v>13</v>
      </c>
      <c r="B14" s="57"/>
      <c r="C14" s="57"/>
      <c r="D14" s="67">
        <f t="shared" ref="D14:I14" si="11">SUM(D15:D16)</f>
        <v>2405.0518516426</v>
      </c>
      <c r="E14" s="67">
        <f t="shared" si="11"/>
        <v>2468.4704031422043</v>
      </c>
      <c r="F14" s="67">
        <f t="shared" si="11"/>
        <v>2503.6117912608752</v>
      </c>
      <c r="G14" s="67">
        <f t="shared" si="11"/>
        <v>2575.4143617003829</v>
      </c>
      <c r="H14" s="74">
        <f t="shared" si="11"/>
        <v>9952.5484077460624</v>
      </c>
      <c r="I14" s="67">
        <f t="shared" si="11"/>
        <v>2715.3620975604267</v>
      </c>
      <c r="J14" s="67">
        <f>SUM(J15:J16)</f>
        <v>2712.5128767255933</v>
      </c>
      <c r="K14" s="67">
        <f>SUM(K15:K16)</f>
        <v>2892.1349643692224</v>
      </c>
      <c r="L14" s="67">
        <f>SUM(L15:L16)</f>
        <v>2846.9098071923063</v>
      </c>
      <c r="M14" s="74">
        <f t="shared" ref="M14" si="12">SUM(M15:M16)</f>
        <v>11166.919745847548</v>
      </c>
      <c r="N14" s="67">
        <f>SUM(N15:N16)</f>
        <v>2902.1883642574712</v>
      </c>
      <c r="O14" s="67">
        <f>SUM(O15:O16)</f>
        <v>2939.9335654596421</v>
      </c>
      <c r="P14" s="67">
        <f>SUM(P15:P16)</f>
        <v>2945.3356537225213</v>
      </c>
      <c r="Q14" s="67">
        <f>SUM(Q15:Q16)</f>
        <v>2910.1622303003501</v>
      </c>
      <c r="R14" s="74">
        <f t="shared" ref="R14" si="13">SUM(R15:R16)</f>
        <v>11697.619813739984</v>
      </c>
    </row>
    <row r="15" spans="1:18" outlineLevel="1" x14ac:dyDescent="0.35">
      <c r="A15" s="77" t="s">
        <v>14</v>
      </c>
      <c r="B15" s="57"/>
      <c r="C15" s="57"/>
      <c r="D15" s="67">
        <v>1883.5674466092296</v>
      </c>
      <c r="E15" s="67">
        <v>1929.4330347370967</v>
      </c>
      <c r="F15" s="67">
        <v>1946.5483705509703</v>
      </c>
      <c r="G15" s="67">
        <v>1978.9474209941998</v>
      </c>
      <c r="H15" s="74">
        <f>SUM(D15:G15)</f>
        <v>7738.496272891497</v>
      </c>
      <c r="I15" s="67">
        <v>2006.3863095170091</v>
      </c>
      <c r="J15" s="67">
        <v>2033.4186026965556</v>
      </c>
      <c r="K15" s="67">
        <v>2043.4289478216531</v>
      </c>
      <c r="L15" s="67">
        <v>2058.8541768663808</v>
      </c>
      <c r="M15" s="74">
        <f>SUM(I15:L15)</f>
        <v>8142.0880369015986</v>
      </c>
      <c r="N15" s="67">
        <v>2066.8673516544536</v>
      </c>
      <c r="O15" s="67">
        <v>2114.2179675706084</v>
      </c>
      <c r="P15" s="67">
        <v>2090.2300557572621</v>
      </c>
      <c r="Q15" s="67">
        <v>2100.8477830347374</v>
      </c>
      <c r="R15" s="74">
        <f>SUM(N15:Q15)</f>
        <v>8372.1631580170615</v>
      </c>
    </row>
    <row r="16" spans="1:18" outlineLevel="1" x14ac:dyDescent="0.35">
      <c r="A16" s="77" t="s">
        <v>67</v>
      </c>
      <c r="B16" s="57"/>
      <c r="C16" s="57"/>
      <c r="D16" s="67">
        <v>521.48440503337031</v>
      </c>
      <c r="E16" s="67">
        <v>539.03736840510737</v>
      </c>
      <c r="F16" s="67">
        <v>557.06342070990468</v>
      </c>
      <c r="G16" s="67">
        <v>596.46694070618298</v>
      </c>
      <c r="H16" s="73">
        <f t="shared" si="8"/>
        <v>2214.0521348545653</v>
      </c>
      <c r="I16" s="67">
        <v>708.97578804341754</v>
      </c>
      <c r="J16" s="67">
        <v>679.09427402903759</v>
      </c>
      <c r="K16" s="67">
        <v>848.70601654756922</v>
      </c>
      <c r="L16" s="67">
        <v>788.05563032592556</v>
      </c>
      <c r="M16" s="73">
        <f t="shared" si="9"/>
        <v>3024.8317089459497</v>
      </c>
      <c r="N16" s="67">
        <v>835.32101260301738</v>
      </c>
      <c r="O16" s="67">
        <v>825.71559788903357</v>
      </c>
      <c r="P16" s="67">
        <v>855.10559796525911</v>
      </c>
      <c r="Q16" s="67">
        <v>809.31444726561256</v>
      </c>
      <c r="R16" s="73">
        <f t="shared" si="10"/>
        <v>3325.4566557229227</v>
      </c>
    </row>
    <row r="17" spans="1:18" x14ac:dyDescent="0.35">
      <c r="A17" s="78" t="s">
        <v>66</v>
      </c>
      <c r="B17" s="57"/>
      <c r="C17" s="57"/>
      <c r="D17" s="67">
        <v>108.69519511653237</v>
      </c>
      <c r="E17" s="67">
        <v>98.024088566043673</v>
      </c>
      <c r="F17" s="67">
        <v>114.54222891874107</v>
      </c>
      <c r="G17" s="67">
        <v>131.89249936258918</v>
      </c>
      <c r="H17" s="74">
        <f t="shared" si="8"/>
        <v>453.15401196390633</v>
      </c>
      <c r="I17" s="67">
        <v>95.757453163924623</v>
      </c>
      <c r="J17" s="67">
        <v>106.23135986960955</v>
      </c>
      <c r="K17" s="67">
        <v>214.57481124185381</v>
      </c>
      <c r="L17" s="67">
        <v>270.97423278875999</v>
      </c>
      <c r="M17" s="74">
        <f t="shared" si="9"/>
        <v>687.53785706414794</v>
      </c>
      <c r="N17" s="67">
        <v>264.19084442889726</v>
      </c>
      <c r="O17" s="67">
        <v>283.76302249222823</v>
      </c>
      <c r="P17" s="67">
        <v>290.81812396146091</v>
      </c>
      <c r="Q17" s="67">
        <v>328.72622400833802</v>
      </c>
      <c r="R17" s="74">
        <f t="shared" si="10"/>
        <v>1167.4982148909244</v>
      </c>
    </row>
    <row r="18" spans="1:18" x14ac:dyDescent="0.35">
      <c r="A18" s="135"/>
      <c r="B18" s="57"/>
      <c r="C18" s="57"/>
      <c r="D18" s="67"/>
      <c r="E18" s="67"/>
      <c r="F18" s="67"/>
      <c r="G18" s="67"/>
      <c r="H18" s="74"/>
      <c r="I18" s="67"/>
      <c r="J18" s="67"/>
      <c r="K18" s="67"/>
      <c r="L18" s="67"/>
      <c r="M18" s="74"/>
      <c r="N18" s="67"/>
      <c r="O18" s="67"/>
      <c r="P18" s="67"/>
      <c r="Q18" s="67"/>
      <c r="R18" s="74"/>
    </row>
    <row r="19" spans="1:18" ht="15.5" x14ac:dyDescent="0.35">
      <c r="A19" s="60" t="s">
        <v>176</v>
      </c>
      <c r="B19" s="57"/>
      <c r="C19" s="57"/>
      <c r="D19" s="67"/>
      <c r="E19" s="67"/>
      <c r="F19" s="67"/>
      <c r="G19" s="67"/>
      <c r="H19" s="74"/>
      <c r="I19" s="67"/>
      <c r="J19" s="67"/>
      <c r="K19" s="67"/>
      <c r="L19" s="67"/>
      <c r="M19" s="74"/>
      <c r="N19" s="67"/>
      <c r="O19" s="67"/>
      <c r="P19" s="67"/>
      <c r="Q19" s="67"/>
      <c r="R19" s="74"/>
    </row>
    <row r="20" spans="1:18" x14ac:dyDescent="0.35">
      <c r="A20" s="78" t="s">
        <v>108</v>
      </c>
      <c r="B20" s="57"/>
      <c r="C20" s="57"/>
      <c r="D20" s="67">
        <v>367.48918597521561</v>
      </c>
      <c r="E20" s="67">
        <v>377.92303627382779</v>
      </c>
      <c r="F20" s="67">
        <v>401.48731508329661</v>
      </c>
      <c r="G20" s="67">
        <v>386.92321689582002</v>
      </c>
      <c r="H20" s="73">
        <f>SUM(D20:G20)</f>
        <v>1533.8227542281602</v>
      </c>
      <c r="I20" s="67">
        <v>438.78311950029246</v>
      </c>
      <c r="J20" s="67">
        <v>406.34932509109319</v>
      </c>
      <c r="K20" s="67">
        <v>1053.6074294182188</v>
      </c>
      <c r="L20" s="67">
        <v>1050.9023967246223</v>
      </c>
      <c r="M20" s="73">
        <f>SUM(I20:L20)</f>
        <v>2949.6422707342267</v>
      </c>
      <c r="N20" s="67">
        <v>1044.6616596762251</v>
      </c>
      <c r="O20" s="67">
        <v>1114.0429040711344</v>
      </c>
      <c r="P20" s="67">
        <v>1177.2706329283606</v>
      </c>
      <c r="Q20" s="67">
        <v>1143.7174483718829</v>
      </c>
      <c r="R20" s="73">
        <f>SUM(N20:Q20)</f>
        <v>4479.692645047603</v>
      </c>
    </row>
    <row r="21" spans="1:18" x14ac:dyDescent="0.35">
      <c r="A21" s="78" t="s">
        <v>109</v>
      </c>
      <c r="B21" s="57"/>
      <c r="C21" s="57"/>
      <c r="D21" s="67">
        <v>281.41756755998586</v>
      </c>
      <c r="E21" s="67">
        <v>314.74678534828917</v>
      </c>
      <c r="F21" s="67">
        <v>344.44487875072548</v>
      </c>
      <c r="G21" s="67">
        <v>368.19188833200343</v>
      </c>
      <c r="H21" s="73">
        <f>SUM(D21:G21)</f>
        <v>1308.801119991004</v>
      </c>
      <c r="I21" s="67">
        <v>380.20172799578296</v>
      </c>
      <c r="J21" s="67">
        <v>418.62930812539133</v>
      </c>
      <c r="K21" s="67">
        <v>384.1565628298755</v>
      </c>
      <c r="L21" s="67">
        <v>399.0066741674288</v>
      </c>
      <c r="M21" s="73">
        <f>SUM(I21:L21)</f>
        <v>1581.9942731184785</v>
      </c>
      <c r="N21" s="67">
        <v>415.65463849361851</v>
      </c>
      <c r="O21" s="67">
        <v>415.14268153854385</v>
      </c>
      <c r="P21" s="67">
        <v>432.0315490180198</v>
      </c>
      <c r="Q21" s="67">
        <v>513.89204582296384</v>
      </c>
      <c r="R21" s="73">
        <f>SUM(N21:Q21)</f>
        <v>1776.7209148731461</v>
      </c>
    </row>
    <row r="22" spans="1:18" x14ac:dyDescent="0.35">
      <c r="A22" s="78" t="s">
        <v>110</v>
      </c>
      <c r="B22" s="57"/>
      <c r="C22" s="57"/>
      <c r="D22" s="67">
        <v>145.19283656879796</v>
      </c>
      <c r="E22" s="67">
        <v>150.01172509805284</v>
      </c>
      <c r="F22" s="67">
        <v>158.70556020725755</v>
      </c>
      <c r="G22" s="67">
        <v>174.54547031712087</v>
      </c>
      <c r="H22" s="73">
        <f>SUM(D22:G22)</f>
        <v>628.45559219122924</v>
      </c>
      <c r="I22" s="67">
        <v>183.4676232596438</v>
      </c>
      <c r="J22" s="67">
        <v>201.58096227759773</v>
      </c>
      <c r="K22" s="67">
        <v>227.64501362404948</v>
      </c>
      <c r="L22" s="67">
        <v>208.77081360238682</v>
      </c>
      <c r="M22" s="73">
        <f>SUM(I22:L22)</f>
        <v>821.46441276367784</v>
      </c>
      <c r="N22" s="67">
        <v>207.82751706934494</v>
      </c>
      <c r="O22" s="67">
        <v>217.19319802524703</v>
      </c>
      <c r="P22" s="67">
        <v>248.47791816508547</v>
      </c>
      <c r="Q22" s="67">
        <v>258.13642966760005</v>
      </c>
      <c r="R22" s="73">
        <f>SUM(N22:Q22)</f>
        <v>931.63506292727754</v>
      </c>
    </row>
    <row r="23" spans="1:18" x14ac:dyDescent="0.35">
      <c r="A23" s="78" t="s">
        <v>111</v>
      </c>
      <c r="B23" s="57"/>
      <c r="C23" s="57"/>
      <c r="D23" s="67">
        <v>146.0991530125103</v>
      </c>
      <c r="E23" s="67">
        <v>155.18206269339507</v>
      </c>
      <c r="F23" s="67">
        <v>151.24448452939404</v>
      </c>
      <c r="G23" s="67">
        <v>150.22158853214873</v>
      </c>
      <c r="H23" s="73">
        <f>SUM(D23:G23)</f>
        <v>602.74728876744814</v>
      </c>
      <c r="I23" s="67">
        <v>299.09659002417766</v>
      </c>
      <c r="J23" s="67">
        <v>312.78722504908865</v>
      </c>
      <c r="K23" s="67">
        <v>314.66581700270655</v>
      </c>
      <c r="L23" s="67">
        <v>308.33611870085952</v>
      </c>
      <c r="M23" s="73">
        <f>SUM(I23:L23)</f>
        <v>1234.8857507768323</v>
      </c>
      <c r="N23" s="67">
        <v>336.74918645215905</v>
      </c>
      <c r="O23" s="67">
        <v>288.92410877206453</v>
      </c>
      <c r="P23" s="67">
        <v>308.33315443865587</v>
      </c>
      <c r="Q23" s="67">
        <v>351.30093150160815</v>
      </c>
      <c r="R23" s="73">
        <f>SUM(N23:Q23)</f>
        <v>1285.3073811644877</v>
      </c>
    </row>
    <row r="24" spans="1:18" x14ac:dyDescent="0.35">
      <c r="A24" s="78" t="s">
        <v>15</v>
      </c>
      <c r="B24" s="57"/>
      <c r="C24" s="57"/>
      <c r="D24" s="67">
        <v>88.789268160833359</v>
      </c>
      <c r="E24" s="67">
        <v>120.82065446470638</v>
      </c>
      <c r="F24" s="67">
        <v>122.09029303336568</v>
      </c>
      <c r="G24" s="67">
        <v>133.52584853034838</v>
      </c>
      <c r="H24" s="73">
        <f>SUM(D24:G24)</f>
        <v>465.22606418925386</v>
      </c>
      <c r="I24" s="67">
        <v>108.92009607033486</v>
      </c>
      <c r="J24" s="67">
        <v>111.69683888562747</v>
      </c>
      <c r="K24" s="67">
        <v>113.62538620038055</v>
      </c>
      <c r="L24" s="67">
        <v>109.81875352292634</v>
      </c>
      <c r="M24" s="73">
        <f>SUM(I24:L24)</f>
        <v>444.06107467926921</v>
      </c>
      <c r="N24" s="67">
        <v>132.7854699772943</v>
      </c>
      <c r="O24" s="67">
        <v>177.52740683515685</v>
      </c>
      <c r="P24" s="67">
        <v>146.83696022808547</v>
      </c>
      <c r="Q24" s="67">
        <v>172.89170257605622</v>
      </c>
      <c r="R24" s="73">
        <f>SUM(N24:Q24)</f>
        <v>630.04153961659279</v>
      </c>
    </row>
    <row r="25" spans="1:18" x14ac:dyDescent="0.35">
      <c r="A25" s="135"/>
      <c r="B25" s="57"/>
      <c r="C25" s="57"/>
      <c r="D25" s="67"/>
      <c r="E25" s="67"/>
      <c r="F25" s="67"/>
      <c r="G25" s="67"/>
      <c r="H25" s="74"/>
      <c r="I25" s="67"/>
      <c r="J25" s="67"/>
      <c r="K25" s="67"/>
      <c r="L25" s="67"/>
      <c r="M25" s="74"/>
      <c r="N25" s="67"/>
      <c r="O25" s="67"/>
      <c r="P25" s="67"/>
      <c r="Q25" s="67"/>
      <c r="R25" s="74"/>
    </row>
    <row r="26" spans="1:18" ht="15.5" x14ac:dyDescent="0.35">
      <c r="A26" s="60" t="s">
        <v>192</v>
      </c>
      <c r="D26" s="62"/>
      <c r="E26" s="62"/>
      <c r="F26" s="62"/>
      <c r="G26" s="62"/>
      <c r="I26" s="62"/>
      <c r="J26" s="62"/>
      <c r="K26" s="62"/>
      <c r="L26" s="62"/>
      <c r="N26" s="62"/>
      <c r="O26" s="62"/>
      <c r="P26" s="62"/>
      <c r="Q26" s="62"/>
    </row>
    <row r="27" spans="1:18" x14ac:dyDescent="0.35">
      <c r="A27" s="78" t="s">
        <v>68</v>
      </c>
      <c r="D27" s="107">
        <v>0.43627003569550732</v>
      </c>
      <c r="E27" s="107">
        <v>0.43778559084943619</v>
      </c>
      <c r="F27" s="107">
        <v>0.43959811360171969</v>
      </c>
      <c r="G27" s="107">
        <v>0.44092354455466581</v>
      </c>
      <c r="H27" s="108">
        <v>0.43870592023054933</v>
      </c>
      <c r="I27" s="107">
        <v>0.43342672995260018</v>
      </c>
      <c r="J27" s="107">
        <v>0.43583133749794767</v>
      </c>
      <c r="K27" s="107">
        <v>0.37444527381669757</v>
      </c>
      <c r="L27" s="107">
        <v>0.37147385226016599</v>
      </c>
      <c r="M27" s="108">
        <v>0.40134187645141606</v>
      </c>
      <c r="N27" s="107">
        <v>0.39315021581852838</v>
      </c>
      <c r="O27" s="107">
        <v>0.38370341761002807</v>
      </c>
      <c r="P27" s="107">
        <v>0.3753032425583297</v>
      </c>
      <c r="Q27" s="107">
        <v>0.39142097650385227</v>
      </c>
      <c r="R27" s="108">
        <v>0.38587804548911392</v>
      </c>
    </row>
    <row r="28" spans="1:18" x14ac:dyDescent="0.35">
      <c r="A28" s="78" t="s">
        <v>69</v>
      </c>
      <c r="D28" s="107">
        <v>0.56372996430449274</v>
      </c>
      <c r="E28" s="107">
        <v>0.56221440915056387</v>
      </c>
      <c r="F28" s="107">
        <v>0.56040188639828037</v>
      </c>
      <c r="G28" s="107">
        <v>0.55907645544533424</v>
      </c>
      <c r="H28" s="108">
        <v>0.56129407976945067</v>
      </c>
      <c r="I28" s="107">
        <v>0.56657327004739977</v>
      </c>
      <c r="J28" s="107">
        <v>0.56416866250205244</v>
      </c>
      <c r="K28" s="107">
        <v>0.62555472618330243</v>
      </c>
      <c r="L28" s="107">
        <v>0.62852614773983395</v>
      </c>
      <c r="M28" s="108">
        <v>0.59865812354858394</v>
      </c>
      <c r="N28" s="107">
        <v>0.60684978418147151</v>
      </c>
      <c r="O28" s="107">
        <v>0.61629658238997198</v>
      </c>
      <c r="P28" s="107">
        <v>0.6246967574416703</v>
      </c>
      <c r="Q28" s="107">
        <v>0.60857902349614768</v>
      </c>
      <c r="R28" s="108">
        <v>0.61412195451088603</v>
      </c>
    </row>
    <row r="29" spans="1:18" x14ac:dyDescent="0.35">
      <c r="P29" s="107"/>
      <c r="Q29" s="107"/>
    </row>
    <row r="30" spans="1:18" ht="15.5" x14ac:dyDescent="0.35">
      <c r="A30" s="60" t="s">
        <v>73</v>
      </c>
      <c r="P30" s="107"/>
      <c r="Q30" s="107"/>
    </row>
    <row r="31" spans="1:18" x14ac:dyDescent="0.35">
      <c r="A31" s="78" t="s">
        <v>70</v>
      </c>
      <c r="D31" s="107">
        <v>0.49248544645858883</v>
      </c>
      <c r="E31" s="107">
        <v>0.48688992059567621</v>
      </c>
      <c r="F31" s="107">
        <v>0.49107211055121508</v>
      </c>
      <c r="G31" s="107">
        <v>0.49861529210837541</v>
      </c>
      <c r="H31" s="108">
        <v>0.49233560724804409</v>
      </c>
      <c r="I31" s="107">
        <v>0.48666491247555177</v>
      </c>
      <c r="J31" s="107">
        <v>0.48443315518067542</v>
      </c>
      <c r="K31" s="107">
        <v>0.43915163765992637</v>
      </c>
      <c r="L31" s="107">
        <v>0.4367821088788707</v>
      </c>
      <c r="M31" s="108">
        <v>0.45985602887204791</v>
      </c>
      <c r="N31" s="107">
        <v>0.43452300669568528</v>
      </c>
      <c r="O31" s="107">
        <v>0.42586986187368675</v>
      </c>
      <c r="P31" s="107">
        <v>0.40736805151493061</v>
      </c>
      <c r="Q31" s="107">
        <v>0.42014424980890153</v>
      </c>
      <c r="R31" s="108">
        <v>0.42180465626938801</v>
      </c>
    </row>
    <row r="32" spans="1:18" x14ac:dyDescent="0.35">
      <c r="A32" s="78" t="s">
        <v>71</v>
      </c>
      <c r="D32" s="107">
        <v>0.50751455354141117</v>
      </c>
      <c r="E32" s="107">
        <v>0.51311007940432374</v>
      </c>
      <c r="F32" s="107">
        <v>0.50892788944878486</v>
      </c>
      <c r="G32" s="107">
        <v>0.5013847078916247</v>
      </c>
      <c r="H32" s="108">
        <v>0.50766439275195585</v>
      </c>
      <c r="I32" s="107">
        <v>0.51333508752444823</v>
      </c>
      <c r="J32" s="107">
        <v>0.51556684481932458</v>
      </c>
      <c r="K32" s="107">
        <v>0.56084836234007363</v>
      </c>
      <c r="L32" s="107">
        <v>0.5632178911211293</v>
      </c>
      <c r="M32" s="108">
        <v>0.54014397112795209</v>
      </c>
      <c r="N32" s="107">
        <v>0.56547699330431467</v>
      </c>
      <c r="O32" s="107">
        <v>0.57413013812631331</v>
      </c>
      <c r="P32" s="107">
        <v>0.59263194848506939</v>
      </c>
      <c r="Q32" s="107">
        <v>0.57985575019109847</v>
      </c>
      <c r="R32" s="108">
        <v>0.57819534373061199</v>
      </c>
    </row>
    <row r="33" spans="1:18" x14ac:dyDescent="0.35">
      <c r="A33" s="135"/>
      <c r="D33" s="107"/>
      <c r="E33" s="107"/>
      <c r="F33" s="107"/>
      <c r="G33" s="107"/>
      <c r="H33" s="108"/>
      <c r="I33" s="107"/>
      <c r="J33" s="107"/>
      <c r="K33" s="107"/>
      <c r="L33" s="107"/>
      <c r="M33" s="108"/>
      <c r="N33" s="107"/>
      <c r="O33" s="107"/>
      <c r="P33" s="107"/>
      <c r="Q33" s="107"/>
      <c r="R33" s="108"/>
    </row>
    <row r="34" spans="1:18" ht="15.5" x14ac:dyDescent="0.35">
      <c r="A34" s="60" t="s">
        <v>181</v>
      </c>
      <c r="D34" s="107"/>
      <c r="E34" s="107"/>
      <c r="F34" s="107"/>
      <c r="G34" s="107"/>
      <c r="H34" s="108"/>
      <c r="I34" s="107"/>
      <c r="J34" s="107"/>
      <c r="K34" s="107"/>
      <c r="L34" s="107"/>
      <c r="M34" s="108"/>
      <c r="N34" s="107"/>
      <c r="O34" s="107"/>
      <c r="P34" s="107"/>
      <c r="Q34" s="107"/>
      <c r="R34" s="108"/>
    </row>
    <row r="35" spans="1:18" x14ac:dyDescent="0.35">
      <c r="A35" s="78" t="s">
        <v>112</v>
      </c>
      <c r="D35" s="107">
        <v>0.36948214176329286</v>
      </c>
      <c r="E35" s="107">
        <v>0.36247380020651082</v>
      </c>
      <c r="F35" s="107">
        <v>0.37133031070841055</v>
      </c>
      <c r="G35" s="107">
        <v>0.36437221383085772</v>
      </c>
      <c r="H35" s="108">
        <v>0.36689423619888656</v>
      </c>
      <c r="I35" s="107">
        <v>0.3527667855939367</v>
      </c>
      <c r="J35" s="107">
        <v>0.34643045511634601</v>
      </c>
      <c r="K35" s="107">
        <v>0.35263778476649849</v>
      </c>
      <c r="L35" s="107">
        <v>0.34048901464487669</v>
      </c>
      <c r="M35" s="108">
        <v>0.34802688828211659</v>
      </c>
      <c r="N35" s="107">
        <v>0.31338688458214481</v>
      </c>
      <c r="O35" s="107">
        <v>0.29565769793627417</v>
      </c>
      <c r="P35" s="107">
        <v>0.29374925892902026</v>
      </c>
      <c r="Q35" s="107">
        <v>0.28649412573930821</v>
      </c>
      <c r="R35" s="108">
        <v>0.29718748248379995</v>
      </c>
    </row>
    <row r="36" spans="1:18" x14ac:dyDescent="0.35">
      <c r="A36" s="78" t="s">
        <v>18</v>
      </c>
      <c r="D36" s="107">
        <v>0.63051785823670725</v>
      </c>
      <c r="E36" s="107">
        <v>0.63752619979348923</v>
      </c>
      <c r="F36" s="107">
        <v>0.6286696892915894</v>
      </c>
      <c r="G36" s="107">
        <v>0.63562778616914228</v>
      </c>
      <c r="H36" s="108">
        <v>0.6331057638011135</v>
      </c>
      <c r="I36" s="107">
        <v>0.64723321440606318</v>
      </c>
      <c r="J36" s="107">
        <v>0.65356954488365404</v>
      </c>
      <c r="K36" s="107">
        <v>0.64736221523350157</v>
      </c>
      <c r="L36" s="107">
        <v>0.65951098535512331</v>
      </c>
      <c r="M36" s="108">
        <v>0.65197311171788352</v>
      </c>
      <c r="N36" s="107">
        <v>0.68661311541785519</v>
      </c>
      <c r="O36" s="107">
        <v>0.70434230206372594</v>
      </c>
      <c r="P36" s="107">
        <v>0.70625074107097963</v>
      </c>
      <c r="Q36" s="107">
        <v>0.71350587426069179</v>
      </c>
      <c r="R36" s="108">
        <v>0.7028125175162</v>
      </c>
    </row>
    <row r="37" spans="1:18" x14ac:dyDescent="0.35">
      <c r="A37" s="81"/>
      <c r="P37" s="107"/>
      <c r="Q37" s="107"/>
    </row>
    <row r="38" spans="1:18" ht="15.5" x14ac:dyDescent="0.35">
      <c r="A38" s="60" t="s">
        <v>17</v>
      </c>
      <c r="P38" s="107"/>
      <c r="Q38" s="107"/>
    </row>
    <row r="39" spans="1:18" x14ac:dyDescent="0.35">
      <c r="A39" s="78" t="s">
        <v>112</v>
      </c>
      <c r="D39" s="107">
        <v>0.27822467076049179</v>
      </c>
      <c r="E39" s="107">
        <v>0.27244463014740794</v>
      </c>
      <c r="F39" s="107">
        <v>0.27883475496815663</v>
      </c>
      <c r="G39" s="107">
        <v>0.26958228185845434</v>
      </c>
      <c r="H39" s="108">
        <v>0.27469700778529565</v>
      </c>
      <c r="I39" s="107">
        <v>0.2502901521383904</v>
      </c>
      <c r="J39" s="107">
        <v>0.24579525257066631</v>
      </c>
      <c r="K39" s="107">
        <v>0.2536967793020784</v>
      </c>
      <c r="L39" s="107">
        <v>0.25152456729654227</v>
      </c>
      <c r="M39" s="108">
        <v>0.25049550910366286</v>
      </c>
      <c r="N39" s="107">
        <v>0.23131590164117527</v>
      </c>
      <c r="O39" s="107">
        <v>0.22586470638159234</v>
      </c>
      <c r="P39" s="107">
        <v>0.22243883920313434</v>
      </c>
      <c r="Q39" s="107">
        <v>0.20081169292356252</v>
      </c>
      <c r="R39" s="108">
        <v>0.21977007857225503</v>
      </c>
    </row>
    <row r="40" spans="1:18" x14ac:dyDescent="0.35">
      <c r="A40" s="78" t="s">
        <v>18</v>
      </c>
      <c r="D40" s="107">
        <v>0.72177532923950816</v>
      </c>
      <c r="E40" s="107">
        <v>0.72755536985259206</v>
      </c>
      <c r="F40" s="107">
        <v>0.72116524503184343</v>
      </c>
      <c r="G40" s="107">
        <v>0.73041771814154555</v>
      </c>
      <c r="H40" s="108">
        <v>0.72530299221470429</v>
      </c>
      <c r="I40" s="107">
        <v>0.74970984786160955</v>
      </c>
      <c r="J40" s="107">
        <v>0.75420474742933363</v>
      </c>
      <c r="K40" s="107">
        <v>0.74630322069792154</v>
      </c>
      <c r="L40" s="107">
        <v>0.74847543270345773</v>
      </c>
      <c r="M40" s="108">
        <v>0.74950449089633708</v>
      </c>
      <c r="N40" s="107">
        <v>0.76868409835882479</v>
      </c>
      <c r="O40" s="107">
        <v>0.77413529361840761</v>
      </c>
      <c r="P40" s="107">
        <v>0.77756116079686566</v>
      </c>
      <c r="Q40" s="107">
        <v>0.7991883070764374</v>
      </c>
      <c r="R40" s="108">
        <v>0.78022992142774505</v>
      </c>
    </row>
    <row r="42" spans="1:18" ht="15.5" x14ac:dyDescent="0.35">
      <c r="A42" s="112" t="s">
        <v>113</v>
      </c>
      <c r="D42" s="107">
        <v>1.1139140583471319E-2</v>
      </c>
      <c r="E42" s="107">
        <f t="shared" ref="E42:G43" si="14">E6/D6-1</f>
        <v>2.7888601173988059E-2</v>
      </c>
      <c r="F42" s="107">
        <f t="shared" si="14"/>
        <v>2.2027885168621308E-2</v>
      </c>
      <c r="G42" s="107">
        <f t="shared" si="14"/>
        <v>8.9049617514873614E-3</v>
      </c>
      <c r="H42" s="128" t="s">
        <v>165</v>
      </c>
      <c r="I42" s="107">
        <v>4.497241319000489E-2</v>
      </c>
      <c r="J42" s="107">
        <f t="shared" ref="J42:L47" si="15">J6/I6-1</f>
        <v>2.2441977766374022E-2</v>
      </c>
      <c r="K42" s="107">
        <f>K6/J6-1</f>
        <v>0.15714937026732856</v>
      </c>
      <c r="L42" s="107">
        <f>L6/K6-1</f>
        <v>1.0254868271404538E-2</v>
      </c>
      <c r="M42" s="128" t="s">
        <v>165</v>
      </c>
      <c r="N42" s="107">
        <f t="shared" ref="N42:N47" si="16">N6/L6-1</f>
        <v>-9.3455894212973734E-3</v>
      </c>
      <c r="O42" s="107">
        <f t="shared" ref="O42:Q47" si="17">O6/N6-1</f>
        <v>2.4235768386859036E-2</v>
      </c>
      <c r="P42" s="107">
        <f t="shared" si="17"/>
        <v>1.2259378828823664E-2</v>
      </c>
      <c r="Q42" s="107">
        <f>Q6/P6-1</f>
        <v>3.3160881210519744E-2</v>
      </c>
      <c r="R42" s="128" t="s">
        <v>165</v>
      </c>
    </row>
    <row r="43" spans="1:18" x14ac:dyDescent="0.35">
      <c r="A43" s="78" t="s">
        <v>11</v>
      </c>
      <c r="D43" s="107">
        <v>4.557155982413108E-2</v>
      </c>
      <c r="E43" s="107">
        <f t="shared" si="14"/>
        <v>-6.5749832341243764E-2</v>
      </c>
      <c r="F43" s="107">
        <f t="shared" si="14"/>
        <v>-3.5552874527340461E-2</v>
      </c>
      <c r="G43" s="107">
        <f t="shared" si="14"/>
        <v>-8.581266423361511E-2</v>
      </c>
      <c r="H43" s="128" t="s">
        <v>165</v>
      </c>
      <c r="I43" s="107">
        <v>-9.5457504829449147E-2</v>
      </c>
      <c r="J43" s="107">
        <f t="shared" si="15"/>
        <v>2.4850695116251265E-2</v>
      </c>
      <c r="K43" s="107">
        <f t="shared" si="15"/>
        <v>-1.295641919814694E-2</v>
      </c>
      <c r="L43" s="107">
        <f t="shared" si="15"/>
        <v>1.3766324819699083E-2</v>
      </c>
      <c r="M43" s="128" t="s">
        <v>165</v>
      </c>
      <c r="N43" s="107">
        <f t="shared" si="16"/>
        <v>-1.4599471420893018E-2</v>
      </c>
      <c r="O43" s="107">
        <f t="shared" si="17"/>
        <v>6.5931093310918065E-3</v>
      </c>
      <c r="P43" s="107">
        <f t="shared" si="17"/>
        <v>-3.5154002774333337E-2</v>
      </c>
      <c r="Q43" s="107">
        <f t="shared" si="17"/>
        <v>-8.8673125409058029E-2</v>
      </c>
      <c r="R43" s="128" t="s">
        <v>165</v>
      </c>
    </row>
    <row r="44" spans="1:18" x14ac:dyDescent="0.35">
      <c r="A44" s="78" t="s">
        <v>13</v>
      </c>
      <c r="D44" s="107">
        <v>1.1595857968509593E-2</v>
      </c>
      <c r="E44" s="107">
        <f t="shared" ref="E44:G44" si="18">E8/D8-1</f>
        <v>4.5785798826102786E-2</v>
      </c>
      <c r="F44" s="107">
        <f t="shared" si="18"/>
        <v>2.8710839535106114E-2</v>
      </c>
      <c r="G44" s="107">
        <f t="shared" si="18"/>
        <v>2.1545661968386476E-2</v>
      </c>
      <c r="H44" s="128" t="s">
        <v>165</v>
      </c>
      <c r="I44" s="107">
        <v>6.5617402291249904E-2</v>
      </c>
      <c r="J44" s="107">
        <f t="shared" si="15"/>
        <v>2.0986684018589719E-2</v>
      </c>
      <c r="K44" s="107">
        <f t="shared" si="15"/>
        <v>0.15604848519726566</v>
      </c>
      <c r="L44" s="107">
        <f t="shared" si="15"/>
        <v>8.2458759556292005E-3</v>
      </c>
      <c r="M44" s="128" t="s">
        <v>165</v>
      </c>
      <c r="N44" s="107">
        <f t="shared" si="16"/>
        <v>8.0168670507643203E-3</v>
      </c>
      <c r="O44" s="107">
        <f t="shared" si="17"/>
        <v>2.9524803885009332E-2</v>
      </c>
      <c r="P44" s="107">
        <f t="shared" si="17"/>
        <v>1.5955646413479574E-2</v>
      </c>
      <c r="Q44" s="107">
        <f t="shared" si="17"/>
        <v>3.9338685755742508E-2</v>
      </c>
      <c r="R44" s="128" t="s">
        <v>165</v>
      </c>
    </row>
    <row r="45" spans="1:18" outlineLevel="1" x14ac:dyDescent="0.35">
      <c r="A45" s="77" t="s">
        <v>14</v>
      </c>
      <c r="D45" s="107">
        <v>9.7044140312425586E-3</v>
      </c>
      <c r="E45" s="107">
        <f t="shared" ref="E45:G46" si="19">E9/D9-1</f>
        <v>2.7357210782266828E-2</v>
      </c>
      <c r="F45" s="107">
        <f t="shared" si="19"/>
        <v>1.7265722466929034E-2</v>
      </c>
      <c r="G45" s="107">
        <f t="shared" si="19"/>
        <v>1.7381841128830011E-2</v>
      </c>
      <c r="H45" s="128" t="s">
        <v>165</v>
      </c>
      <c r="I45" s="107">
        <v>1.6493224814156715E-2</v>
      </c>
      <c r="J45" s="107">
        <f t="shared" si="15"/>
        <v>1.6592768076477915E-2</v>
      </c>
      <c r="K45" s="107">
        <f t="shared" si="15"/>
        <v>-7.8929473299526043E-3</v>
      </c>
      <c r="L45" s="107">
        <f t="shared" si="15"/>
        <v>2.1795836252729073E-2</v>
      </c>
      <c r="M45" s="128" t="s">
        <v>165</v>
      </c>
      <c r="N45" s="107">
        <f t="shared" si="16"/>
        <v>-9.1544244918191353E-3</v>
      </c>
      <c r="O45" s="107">
        <f t="shared" si="17"/>
        <v>2.4804582912761886E-2</v>
      </c>
      <c r="P45" s="107">
        <f t="shared" si="17"/>
        <v>-8.8444394723518061E-3</v>
      </c>
      <c r="Q45" s="107">
        <f t="shared" si="17"/>
        <v>2.5440686561100101E-2</v>
      </c>
      <c r="R45" s="128" t="s">
        <v>165</v>
      </c>
    </row>
    <row r="46" spans="1:18" outlineLevel="1" x14ac:dyDescent="0.35">
      <c r="A46" s="77" t="s">
        <v>67</v>
      </c>
      <c r="D46" s="107">
        <v>1.5869253585369503E-2</v>
      </c>
      <c r="E46" s="107">
        <f t="shared" si="19"/>
        <v>8.7169385471831617E-2</v>
      </c>
      <c r="F46" s="107">
        <f t="shared" si="19"/>
        <v>5.2998213741048739E-2</v>
      </c>
      <c r="G46" s="107">
        <f t="shared" si="19"/>
        <v>3.0081754924412119E-2</v>
      </c>
      <c r="H46" s="128" t="s">
        <v>165</v>
      </c>
      <c r="I46" s="107">
        <v>0.16533422854969082</v>
      </c>
      <c r="J46" s="107">
        <f t="shared" si="15"/>
        <v>2.876667127495014E-2</v>
      </c>
      <c r="K46" s="107">
        <f t="shared" si="15"/>
        <v>0.44289263487730834</v>
      </c>
      <c r="L46" s="107">
        <f t="shared" si="15"/>
        <v>-8.0553329860229006E-3</v>
      </c>
      <c r="M46" s="128" t="s">
        <v>165</v>
      </c>
      <c r="N46" s="107">
        <f t="shared" si="16"/>
        <v>2.9296367827819747E-2</v>
      </c>
      <c r="O46" s="107">
        <f t="shared" si="17"/>
        <v>3.5155814389075335E-2</v>
      </c>
      <c r="P46" s="107">
        <f t="shared" si="17"/>
        <v>4.5245184671571792E-2</v>
      </c>
      <c r="Q46" s="107">
        <f t="shared" si="17"/>
        <v>5.4903189160982802E-2</v>
      </c>
      <c r="R46" s="128" t="s">
        <v>165</v>
      </c>
    </row>
    <row r="47" spans="1:18" x14ac:dyDescent="0.35">
      <c r="A47" s="78" t="s">
        <v>62</v>
      </c>
      <c r="D47" s="107">
        <v>-3.5944047063772966E-2</v>
      </c>
      <c r="E47" s="107">
        <f>E11/D11-1</f>
        <v>1.0295896944927607E-2</v>
      </c>
      <c r="F47" s="107">
        <f t="shared" ref="F47:G47" si="20">F11/E11-1</f>
        <v>3.8610931064695375E-2</v>
      </c>
      <c r="G47" s="107">
        <f t="shared" si="20"/>
        <v>1.4713266879093689E-2</v>
      </c>
      <c r="H47" s="128" t="s">
        <v>165</v>
      </c>
      <c r="I47" s="107">
        <v>1.7353079829413476E-2</v>
      </c>
      <c r="J47" s="107">
        <f t="shared" si="15"/>
        <v>3.4236834782040759E-2</v>
      </c>
      <c r="K47" s="107">
        <f>K11/J11-1</f>
        <v>0.34556842627911011</v>
      </c>
      <c r="L47" s="107">
        <f>L11/K11-1</f>
        <v>2.4347078628204066E-2</v>
      </c>
      <c r="M47" s="128" t="s">
        <v>165</v>
      </c>
      <c r="N47" s="107">
        <f t="shared" si="16"/>
        <v>-0.1481280235887894</v>
      </c>
      <c r="O47" s="107">
        <f t="shared" si="17"/>
        <v>-1.1747856144545987E-2</v>
      </c>
      <c r="P47" s="107">
        <f t="shared" si="17"/>
        <v>1.7162094943362183E-2</v>
      </c>
      <c r="Q47" s="107">
        <f t="shared" si="17"/>
        <v>7.3887822377058709E-2</v>
      </c>
      <c r="R47" s="128" t="s">
        <v>165</v>
      </c>
    </row>
    <row r="49" spans="1:18" ht="15.5" x14ac:dyDescent="0.35">
      <c r="A49" s="112" t="s">
        <v>169</v>
      </c>
      <c r="D49" s="107">
        <v>5.0630822595285618E-2</v>
      </c>
      <c r="E49" s="107">
        <v>6.1503338756077053E-2</v>
      </c>
      <c r="F49" s="107">
        <v>8.2044205067632658E-2</v>
      </c>
      <c r="G49" s="107">
        <v>7.1691966328699896E-2</v>
      </c>
      <c r="H49" s="108">
        <v>6.6573042936725058E-2</v>
      </c>
      <c r="I49" s="107">
        <v>0.10791793902712987</v>
      </c>
      <c r="J49" s="107">
        <v>0.10215247898200852</v>
      </c>
      <c r="K49" s="107">
        <v>0.24859186621410356</v>
      </c>
      <c r="L49" s="107">
        <v>0.24900412420940721</v>
      </c>
      <c r="M49" s="108">
        <v>0.17832687507719958</v>
      </c>
      <c r="N49" s="107">
        <f>N6/I6-1</f>
        <v>0.18408048754303108</v>
      </c>
      <c r="O49" s="107">
        <f>O6/J6-1</f>
        <v>0.18615785967625875</v>
      </c>
      <c r="P49" s="107">
        <f>P6/K6-1</f>
        <v>3.7635632080434744E-2</v>
      </c>
      <c r="Q49" s="107">
        <f>Q6/L6-1</f>
        <v>6.1162462745640855E-2</v>
      </c>
      <c r="R49" s="108">
        <f t="shared" ref="N49:R50" si="21">R6/M6-1</f>
        <v>0.11180848066829796</v>
      </c>
    </row>
    <row r="50" spans="1:18" x14ac:dyDescent="0.35">
      <c r="A50" s="78" t="s">
        <v>11</v>
      </c>
      <c r="D50" s="107">
        <v>-4.7146536399046535E-2</v>
      </c>
      <c r="E50" s="107">
        <v>-0.13457000456728951</v>
      </c>
      <c r="F50" s="107">
        <v>-8.7277940875716831E-2</v>
      </c>
      <c r="G50" s="107">
        <v>-0.13874735267955429</v>
      </c>
      <c r="H50" s="108">
        <v>-0.10155915287219075</v>
      </c>
      <c r="I50" s="107">
        <v>-0.25491506414872622</v>
      </c>
      <c r="J50" s="107">
        <v>-0.18265916254377623</v>
      </c>
      <c r="K50" s="107">
        <v>-0.1635093250519033</v>
      </c>
      <c r="L50" s="107">
        <v>-7.2393541114658677E-2</v>
      </c>
      <c r="M50" s="108">
        <v>-0.17286791242832045</v>
      </c>
      <c r="N50" s="107">
        <f t="shared" si="21"/>
        <v>1.0526204992351351E-2</v>
      </c>
      <c r="O50" s="107">
        <f t="shared" si="21"/>
        <v>-7.476191809171806E-3</v>
      </c>
      <c r="P50" s="107">
        <f t="shared" si="21"/>
        <v>-2.979701999972928E-2</v>
      </c>
      <c r="Q50" s="107">
        <f t="shared" si="21"/>
        <v>-0.12783446457474601</v>
      </c>
      <c r="R50" s="108">
        <f t="shared" si="21"/>
        <v>-3.8989334702404954E-2</v>
      </c>
    </row>
    <row r="51" spans="1:18" x14ac:dyDescent="0.35">
      <c r="A51" s="78" t="s">
        <v>13</v>
      </c>
      <c r="D51" s="107">
        <v>7.5764491300741588E-2</v>
      </c>
      <c r="E51" s="107">
        <v>0.11232953593123329</v>
      </c>
      <c r="F51" s="107">
        <v>0.1112760354488771</v>
      </c>
      <c r="G51" s="107">
        <v>0.11173398612544116</v>
      </c>
      <c r="H51" s="108">
        <v>0.10302609307047472</v>
      </c>
      <c r="I51" s="107">
        <v>0.17141054685263324</v>
      </c>
      <c r="J51" s="107">
        <v>0.14356066594090011</v>
      </c>
      <c r="K51" s="107">
        <v>0.28502310737126368</v>
      </c>
      <c r="L51" s="107">
        <v>0.26813031738382076</v>
      </c>
      <c r="M51" s="108">
        <v>0.21865839374788876</v>
      </c>
      <c r="N51" s="107">
        <f t="shared" ref="N51:R51" si="22">N8/I8-1</f>
        <v>0.19958321513217148</v>
      </c>
      <c r="O51" s="107">
        <f t="shared" si="22"/>
        <v>0.20961486925740513</v>
      </c>
      <c r="P51" s="107">
        <f t="shared" si="22"/>
        <v>6.3030722451112409E-2</v>
      </c>
      <c r="Q51" s="107">
        <f t="shared" si="22"/>
        <v>9.5813015791535561E-2</v>
      </c>
      <c r="R51" s="108">
        <f t="shared" si="22"/>
        <v>0.13709133194924394</v>
      </c>
    </row>
    <row r="52" spans="1:18" outlineLevel="1" x14ac:dyDescent="0.35">
      <c r="A52" s="77" t="s">
        <v>14</v>
      </c>
      <c r="D52" s="107">
        <v>3.5852359234001208E-2</v>
      </c>
      <c r="E52" s="107">
        <v>5.943473398041399E-2</v>
      </c>
      <c r="F52" s="107">
        <v>6.0257637342455039E-2</v>
      </c>
      <c r="G52" s="107">
        <v>7.3579279830514821E-2</v>
      </c>
      <c r="H52" s="108">
        <v>5.740302480383086E-2</v>
      </c>
      <c r="I52" s="107">
        <v>8.0797557268886822E-2</v>
      </c>
      <c r="J52" s="107">
        <v>6.9473177335914071E-2</v>
      </c>
      <c r="K52" s="107">
        <v>4.3023330525028047E-2</v>
      </c>
      <c r="L52" s="107">
        <v>4.7548573367913738E-2</v>
      </c>
      <c r="M52" s="108">
        <v>5.9890839023061027E-2</v>
      </c>
      <c r="N52" s="107">
        <f t="shared" ref="N52:R53" si="23">N9/I9-1</f>
        <v>2.1117351019503294E-2</v>
      </c>
      <c r="O52" s="107">
        <f t="shared" si="23"/>
        <v>2.9365714450767078E-2</v>
      </c>
      <c r="P52" s="107">
        <f t="shared" si="23"/>
        <v>2.8378488942875535E-2</v>
      </c>
      <c r="Q52" s="107">
        <f t="shared" si="23"/>
        <v>3.2046820246995678E-2</v>
      </c>
      <c r="R52" s="108">
        <f t="shared" si="23"/>
        <v>2.7767714118669851E-2</v>
      </c>
    </row>
    <row r="53" spans="1:18" outlineLevel="1" x14ac:dyDescent="0.35">
      <c r="A53" s="77" t="s">
        <v>67</v>
      </c>
      <c r="D53" s="107">
        <v>0.17766205904420662</v>
      </c>
      <c r="E53" s="107">
        <v>0.24414627258679666</v>
      </c>
      <c r="F53" s="107">
        <v>0.23289726801299304</v>
      </c>
      <c r="G53" s="107">
        <v>0.19793805034895429</v>
      </c>
      <c r="H53" s="108">
        <v>0.21323604945931551</v>
      </c>
      <c r="I53" s="107">
        <v>0.37561772783170277</v>
      </c>
      <c r="J53" s="107">
        <v>0.30128746675576767</v>
      </c>
      <c r="K53" s="107">
        <v>0.78259433012687318</v>
      </c>
      <c r="L53" s="107">
        <v>0.71588766566868056</v>
      </c>
      <c r="M53" s="108">
        <v>0.5539412604697489</v>
      </c>
      <c r="N53" s="107">
        <f t="shared" si="23"/>
        <v>0.51557973549904923</v>
      </c>
      <c r="O53" s="107">
        <f t="shared" si="23"/>
        <v>0.52499222532919831</v>
      </c>
      <c r="P53" s="107">
        <f t="shared" si="23"/>
        <v>0.1047189109274711</v>
      </c>
      <c r="Q53" s="107">
        <f t="shared" si="23"/>
        <v>0.17483519093047972</v>
      </c>
      <c r="R53" s="108">
        <f t="shared" si="23"/>
        <v>0.29455854478653043</v>
      </c>
    </row>
    <row r="54" spans="1:18" x14ac:dyDescent="0.35">
      <c r="A54" s="78" t="s">
        <v>62</v>
      </c>
      <c r="D54" s="107">
        <v>7.2159660776738299E-4</v>
      </c>
      <c r="E54" s="107">
        <v>-3.3716989870656744E-2</v>
      </c>
      <c r="F54" s="107">
        <v>8.0359295984969492E-2</v>
      </c>
      <c r="G54" s="107">
        <v>2.6471882732683527E-2</v>
      </c>
      <c r="H54" s="108">
        <v>1.7510519107691414E-2</v>
      </c>
      <c r="I54" s="107">
        <v>8.5696042901682201E-2</v>
      </c>
      <c r="J54" s="107">
        <v>0.11549015717871725</v>
      </c>
      <c r="K54" s="107">
        <v>0.45304881571462263</v>
      </c>
      <c r="L54" s="107">
        <v>0.45025585176854488</v>
      </c>
      <c r="M54" s="108">
        <v>0.28042038599154195</v>
      </c>
      <c r="N54" s="107">
        <f>N11/I11-1</f>
        <v>0.21435944240238336</v>
      </c>
      <c r="O54" s="107">
        <f>O11/J11-1</f>
        <v>0.16036606123991093</v>
      </c>
      <c r="P54" s="107">
        <f>P11/K11-1</f>
        <v>-0.1228388310092966</v>
      </c>
      <c r="Q54" s="107">
        <f>Q11/L11-1</f>
        <v>-8.0416474753242095E-2</v>
      </c>
      <c r="R54" s="108">
        <f>R11/M11-1</f>
        <v>1.9506514557419807E-2</v>
      </c>
    </row>
    <row r="55" spans="1:18" x14ac:dyDescent="0.35">
      <c r="A55" s="80"/>
    </row>
  </sheetData>
  <hyperlinks>
    <hyperlink ref="B1" location="Index!A1" display="Index" xr:uid="{0B2BFE1B-E07D-4D55-B18E-0314FE63690D}"/>
  </hyperlinks>
  <pageMargins left="0.7" right="0.7" top="0.75" bottom="0.75" header="0.3" footer="0.3"/>
  <pageSetup paperSize="9" orientation="portrait" r:id="rId1"/>
  <headerFooter>
    <oddFooter>&amp;L_x000D_&amp;1#&amp;"Calibri"&amp;10&amp;K000000 Tata Communications - Public</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4B94B-AAD9-41A8-B19C-A2D0DEAA0DB8}">
  <sheetPr codeName="Sheet7">
    <outlinePr summaryBelow="0"/>
  </sheetPr>
  <dimension ref="A1:W55"/>
  <sheetViews>
    <sheetView showGridLines="0" zoomScale="90" zoomScaleNormal="90" workbookViewId="0">
      <pane xSplit="2" ySplit="4" topLeftCell="K42" activePane="bottomRight" state="frozen"/>
      <selection activeCell="B4" sqref="B4:B5"/>
      <selection pane="topRight" activeCell="B4" sqref="B4:B5"/>
      <selection pane="bottomLeft" activeCell="B4" sqref="B4:B5"/>
      <selection pane="bottomRight" activeCell="W42" sqref="W42"/>
    </sheetView>
  </sheetViews>
  <sheetFormatPr defaultColWidth="9.1796875" defaultRowHeight="14.5" outlineLevelRow="1" outlineLevelCol="1" x14ac:dyDescent="0.35"/>
  <cols>
    <col min="1" max="1" width="38.54296875" customWidth="1"/>
    <col min="2" max="2" width="6.81640625" customWidth="1"/>
    <col min="3" max="3" width="0.81640625" customWidth="1"/>
    <col min="4" max="7" width="9.1796875" style="15" customWidth="1" outlineLevel="1"/>
    <col min="8" max="8" width="9.1796875" style="16"/>
    <col min="9" max="12" width="9.1796875" style="15" customWidth="1" outlineLevel="1"/>
    <col min="13" max="13" width="9.1796875" style="16"/>
    <col min="14" max="17" width="9.1796875" style="15" customWidth="1" outlineLevel="1"/>
    <col min="18" max="18" width="9.1796875" style="16"/>
    <col min="19" max="19" width="9.1796875" style="15" customWidth="1" outlineLevel="1"/>
    <col min="20" max="20" width="9.1796875" style="15" outlineLevel="1"/>
    <col min="21" max="22" width="10.1796875" style="15" bestFit="1" customWidth="1" outlineLevel="1"/>
    <col min="23" max="23" width="9.1796875" style="16"/>
  </cols>
  <sheetData>
    <row r="1" spans="1:23" ht="18.5" x14ac:dyDescent="0.45">
      <c r="A1" s="13" t="s">
        <v>2</v>
      </c>
      <c r="B1" s="50" t="s">
        <v>3</v>
      </c>
      <c r="C1" s="51"/>
    </row>
    <row r="2" spans="1:23" ht="15.5" x14ac:dyDescent="0.35">
      <c r="A2" s="8" t="s">
        <v>173</v>
      </c>
      <c r="B2" s="8"/>
      <c r="C2" s="8"/>
    </row>
    <row r="3" spans="1:23" s="54" customFormat="1" ht="15.5" x14ac:dyDescent="0.35">
      <c r="A3" s="52"/>
      <c r="B3" s="52"/>
      <c r="C3" s="52"/>
      <c r="D3" s="27"/>
      <c r="E3" s="27"/>
      <c r="F3" s="27"/>
      <c r="G3" s="27"/>
      <c r="H3" s="53"/>
      <c r="I3" s="27"/>
      <c r="J3" s="27"/>
      <c r="K3" s="27"/>
      <c r="L3" s="27"/>
      <c r="M3" s="53"/>
      <c r="N3" s="27"/>
      <c r="O3" s="27"/>
      <c r="P3" s="27"/>
      <c r="Q3" s="27"/>
      <c r="R3" s="53"/>
      <c r="S3" s="27"/>
      <c r="T3" s="27"/>
      <c r="U3" s="27"/>
      <c r="V3" s="27"/>
      <c r="W3" s="53"/>
    </row>
    <row r="4" spans="1:23" s="34" customFormat="1" x14ac:dyDescent="0.35">
      <c r="A4" s="55" t="s">
        <v>5</v>
      </c>
      <c r="B4" s="19"/>
      <c r="C4" s="19"/>
      <c r="D4" s="21">
        <v>44012</v>
      </c>
      <c r="E4" s="21">
        <v>44104</v>
      </c>
      <c r="F4" s="21">
        <v>44196</v>
      </c>
      <c r="G4" s="21">
        <v>44286</v>
      </c>
      <c r="H4" s="22" t="s">
        <v>7</v>
      </c>
      <c r="I4" s="21">
        <v>44377</v>
      </c>
      <c r="J4" s="21">
        <v>44469</v>
      </c>
      <c r="K4" s="21">
        <v>44561</v>
      </c>
      <c r="L4" s="21">
        <v>44651</v>
      </c>
      <c r="M4" s="22" t="s">
        <v>8</v>
      </c>
      <c r="N4" s="21">
        <v>44742</v>
      </c>
      <c r="O4" s="21">
        <v>44834</v>
      </c>
      <c r="P4" s="21">
        <v>44926</v>
      </c>
      <c r="Q4" s="21">
        <v>45016</v>
      </c>
      <c r="R4" s="22" t="s">
        <v>9</v>
      </c>
      <c r="S4" s="21">
        <v>45107</v>
      </c>
      <c r="T4" s="21">
        <v>45199</v>
      </c>
      <c r="U4" s="21">
        <v>45291</v>
      </c>
      <c r="V4" s="21">
        <v>45382</v>
      </c>
      <c r="W4" s="22" t="s">
        <v>191</v>
      </c>
    </row>
    <row r="5" spans="1:23" s="34" customFormat="1" ht="15" customHeight="1" x14ac:dyDescent="0.35">
      <c r="A5" s="55"/>
      <c r="B5" s="19"/>
      <c r="C5" s="19"/>
      <c r="D5" s="131"/>
      <c r="E5" s="131"/>
      <c r="F5" s="131"/>
      <c r="G5" s="131"/>
      <c r="H5" s="131"/>
      <c r="I5" s="131"/>
      <c r="J5" s="131"/>
      <c r="K5" s="131"/>
      <c r="L5" s="131"/>
      <c r="M5" s="131"/>
      <c r="N5" s="131"/>
      <c r="O5" s="131"/>
      <c r="P5" s="131"/>
      <c r="Q5" s="131"/>
      <c r="R5" s="131"/>
      <c r="S5" s="131"/>
      <c r="T5" s="131"/>
      <c r="U5" s="131"/>
      <c r="V5" s="131"/>
      <c r="W5" s="131"/>
    </row>
    <row r="6" spans="1:23" ht="15.5" x14ac:dyDescent="0.35">
      <c r="A6" s="60" t="s">
        <v>34</v>
      </c>
      <c r="B6" s="57"/>
      <c r="C6" s="57"/>
      <c r="D6" s="67">
        <f>SUM(D7:D8,D11)</f>
        <v>4402.9386757223147</v>
      </c>
      <c r="E6" s="67">
        <f>SUM(E7:E8,E11)</f>
        <v>4401.0770599315601</v>
      </c>
      <c r="F6" s="67">
        <f>SUM(F7:F8,F11)</f>
        <v>4222.8391315988638</v>
      </c>
      <c r="G6" s="67">
        <f>SUM(G7:G8,G11)</f>
        <v>4073.2492966404693</v>
      </c>
      <c r="H6" s="73">
        <f>SUM(D6:G6)</f>
        <v>17100.104163893207</v>
      </c>
      <c r="I6" s="67">
        <f>SUM(I7:I8,I11)</f>
        <v>4102.7895864229822</v>
      </c>
      <c r="J6" s="67">
        <f>SUM(J7:J8,J11)</f>
        <v>4174.0216944030171</v>
      </c>
      <c r="K6" s="67">
        <f>SUM(K7:K8,K11)</f>
        <v>4184.8844854629988</v>
      </c>
      <c r="L6" s="67">
        <f>SUM(L7:L8,L11)</f>
        <v>4263.0365853610001</v>
      </c>
      <c r="M6" s="73">
        <f>SUM(I6:L6)</f>
        <v>16724.732351649996</v>
      </c>
      <c r="N6" s="67">
        <f>SUM(N7:N8,N11)</f>
        <v>4310.5234916639847</v>
      </c>
      <c r="O6" s="67">
        <f>SUM(O7:O8,O11)</f>
        <v>4430.7379621741047</v>
      </c>
      <c r="P6" s="67">
        <f>SUM(P7:P8,P11)</f>
        <v>4528.3377572484706</v>
      </c>
      <c r="Q6" s="67">
        <f>SUM(Q7:Q8,Q11)</f>
        <v>4568.6624156403814</v>
      </c>
      <c r="R6" s="73">
        <f>SUM(N6:Q6)</f>
        <v>17838.26162672694</v>
      </c>
      <c r="S6" s="67">
        <f>SUM(S7:S8,S11)</f>
        <v>4674.5703623139616</v>
      </c>
      <c r="T6" s="67">
        <f t="shared" ref="T6:U6" si="0">SUM(T7:T8,T11)</f>
        <v>4718.1767058531323</v>
      </c>
      <c r="U6" s="67">
        <f t="shared" si="0"/>
        <v>4719.8783304357421</v>
      </c>
      <c r="V6" s="67">
        <f t="shared" ref="V6" si="1">SUM(V7:V8,V11)</f>
        <v>4742.8210307688723</v>
      </c>
      <c r="W6" s="73">
        <f>SUM(S6:V6)</f>
        <v>18855.446429371706</v>
      </c>
    </row>
    <row r="7" spans="1:23" x14ac:dyDescent="0.35">
      <c r="A7" s="78" t="s">
        <v>11</v>
      </c>
      <c r="B7" s="57"/>
      <c r="C7" s="57"/>
      <c r="D7" s="67">
        <v>799.3215459960818</v>
      </c>
      <c r="E7" s="67">
        <v>758.91586283129402</v>
      </c>
      <c r="F7" s="67">
        <v>674.26225365173946</v>
      </c>
      <c r="G7" s="67">
        <v>558.27369386824932</v>
      </c>
      <c r="H7" s="73">
        <f t="shared" ref="H7:H11" si="2">SUM(D7:G7)</f>
        <v>2790.7733563473648</v>
      </c>
      <c r="I7" s="67">
        <v>589.17622886923664</v>
      </c>
      <c r="J7" s="67">
        <v>606.04179264676316</v>
      </c>
      <c r="K7" s="67">
        <v>554.21004600400022</v>
      </c>
      <c r="L7" s="67">
        <v>536.9298782799998</v>
      </c>
      <c r="M7" s="73">
        <f t="shared" ref="M7:M17" si="3">SUM(I7:L7)</f>
        <v>2286.3579457999995</v>
      </c>
      <c r="N7" s="67">
        <v>561.3986103494002</v>
      </c>
      <c r="O7" s="67">
        <v>524.48674584231992</v>
      </c>
      <c r="P7" s="67">
        <v>505.8397343761348</v>
      </c>
      <c r="Q7" s="67">
        <v>462.4322790940945</v>
      </c>
      <c r="R7" s="73">
        <f t="shared" ref="R7:R11" si="4">SUM(N7:Q7)</f>
        <v>2054.1573696619494</v>
      </c>
      <c r="S7" s="67">
        <v>418.28964757917703</v>
      </c>
      <c r="T7" s="67">
        <v>428.68443608145134</v>
      </c>
      <c r="U7" s="67">
        <v>423.13022082385885</v>
      </c>
      <c r="V7" s="67">
        <v>428.95516888475112</v>
      </c>
      <c r="W7" s="73">
        <f t="shared" ref="W7:W11" si="5">SUM(S7:V7)</f>
        <v>1699.0594733692385</v>
      </c>
    </row>
    <row r="8" spans="1:23" x14ac:dyDescent="0.35">
      <c r="A8" s="78" t="s">
        <v>13</v>
      </c>
      <c r="B8" s="57"/>
      <c r="C8" s="57"/>
      <c r="D8" s="67">
        <f>SUM(D9:D10)</f>
        <v>3175.5664525169823</v>
      </c>
      <c r="E8" s="67">
        <f t="shared" ref="E8:Q8" si="6">SUM(E9:E10)</f>
        <v>3209.9263995635206</v>
      </c>
      <c r="F8" s="67">
        <f t="shared" si="6"/>
        <v>3126.2873639359209</v>
      </c>
      <c r="G8" s="67">
        <f t="shared" si="6"/>
        <v>3087.5000995586124</v>
      </c>
      <c r="H8" s="73">
        <f t="shared" si="2"/>
        <v>12599.280315575035</v>
      </c>
      <c r="I8" s="67">
        <f t="shared" si="6"/>
        <v>3104.4866956704727</v>
      </c>
      <c r="J8" s="67">
        <f t="shared" si="6"/>
        <v>3139.9094011815268</v>
      </c>
      <c r="K8" s="67">
        <f t="shared" si="6"/>
        <v>3233.021387500999</v>
      </c>
      <c r="L8" s="67">
        <f t="shared" si="6"/>
        <v>3301.4198566470004</v>
      </c>
      <c r="M8" s="73">
        <f t="shared" si="3"/>
        <v>12778.837340999999</v>
      </c>
      <c r="N8" s="67">
        <f t="shared" si="6"/>
        <v>3339.7029950199499</v>
      </c>
      <c r="O8" s="67">
        <f t="shared" si="6"/>
        <v>3492.6139644888626</v>
      </c>
      <c r="P8" s="67">
        <f t="shared" si="6"/>
        <v>3592.8898516127165</v>
      </c>
      <c r="Q8" s="67">
        <f t="shared" si="6"/>
        <v>3670.3010256094858</v>
      </c>
      <c r="R8" s="73">
        <f t="shared" si="4"/>
        <v>14095.507836731016</v>
      </c>
      <c r="S8" s="67">
        <f>SUM(S9:S10)</f>
        <v>3815.342430495406</v>
      </c>
      <c r="T8" s="67">
        <f t="shared" ref="T8:U8" si="7">SUM(T9:T10)</f>
        <v>3840.1896413277532</v>
      </c>
      <c r="U8" s="67">
        <f t="shared" si="7"/>
        <v>3831.1024870084093</v>
      </c>
      <c r="V8" s="67">
        <f t="shared" ref="V8" si="8">SUM(V9:V10)</f>
        <v>3844.9399242226641</v>
      </c>
      <c r="W8" s="73">
        <f t="shared" si="5"/>
        <v>15331.574483054233</v>
      </c>
    </row>
    <row r="9" spans="1:23" outlineLevel="1" x14ac:dyDescent="0.35">
      <c r="A9" s="77" t="s">
        <v>14</v>
      </c>
      <c r="B9" s="57"/>
      <c r="C9" s="57"/>
      <c r="D9" s="67">
        <v>2193.4129290843557</v>
      </c>
      <c r="E9" s="67">
        <v>2232.7556887995197</v>
      </c>
      <c r="F9" s="67">
        <v>2249.2088473993708</v>
      </c>
      <c r="G9" s="67">
        <v>2235.9216429100397</v>
      </c>
      <c r="H9" s="73">
        <f t="shared" si="2"/>
        <v>8911.2991081932851</v>
      </c>
      <c r="I9" s="67">
        <v>2230.7377717914815</v>
      </c>
      <c r="J9" s="67">
        <v>2240.7512463665184</v>
      </c>
      <c r="K9" s="67">
        <v>2277.6702821309991</v>
      </c>
      <c r="L9" s="67">
        <v>2288.5063704110003</v>
      </c>
      <c r="M9" s="73">
        <f t="shared" si="3"/>
        <v>9037.6656706999984</v>
      </c>
      <c r="N9" s="67">
        <v>2310.714983742605</v>
      </c>
      <c r="O9" s="67">
        <v>2373.9297006105935</v>
      </c>
      <c r="P9" s="67">
        <v>2414.9173119773359</v>
      </c>
      <c r="Q9" s="67">
        <v>2456.893021033387</v>
      </c>
      <c r="R9" s="73">
        <f t="shared" si="4"/>
        <v>9556.4550173639218</v>
      </c>
      <c r="S9" s="67">
        <v>2497.3716928077874</v>
      </c>
      <c r="T9" s="67">
        <v>2537.6581986480069</v>
      </c>
      <c r="U9" s="67">
        <v>2518.6372737563593</v>
      </c>
      <c r="V9" s="67">
        <v>2573.5634222367617</v>
      </c>
      <c r="W9" s="73">
        <f t="shared" si="5"/>
        <v>10127.230587448914</v>
      </c>
    </row>
    <row r="10" spans="1:23" outlineLevel="1" x14ac:dyDescent="0.35">
      <c r="A10" s="77" t="s">
        <v>67</v>
      </c>
      <c r="B10" s="57"/>
      <c r="C10" s="57"/>
      <c r="D10" s="67">
        <f>SUM(D20:D24)</f>
        <v>982.15352343262657</v>
      </c>
      <c r="E10" s="67">
        <f>SUM(E20:E24)</f>
        <v>977.17071076400089</v>
      </c>
      <c r="F10" s="67">
        <f>SUM(F20:F24)</f>
        <v>877.07851653655007</v>
      </c>
      <c r="G10" s="67">
        <f>SUM(G20:G24)</f>
        <v>851.57845664857246</v>
      </c>
      <c r="H10" s="73">
        <f t="shared" si="2"/>
        <v>3687.9812073817502</v>
      </c>
      <c r="I10" s="67">
        <f>SUM(I20:I24)</f>
        <v>873.74892387899138</v>
      </c>
      <c r="J10" s="67">
        <f>SUM(J20:J24)</f>
        <v>899.15815481500852</v>
      </c>
      <c r="K10" s="67">
        <f>SUM(K20:K24)</f>
        <v>955.35110536999991</v>
      </c>
      <c r="L10" s="67">
        <f>SUM(L20:L24)</f>
        <v>1012.913486236</v>
      </c>
      <c r="M10" s="73">
        <f t="shared" si="3"/>
        <v>3741.1716702999997</v>
      </c>
      <c r="N10" s="67">
        <f>SUM(N20:N24)</f>
        <v>1028.9880112773449</v>
      </c>
      <c r="O10" s="67">
        <f>SUM(O20:O24)</f>
        <v>1118.6842638782693</v>
      </c>
      <c r="P10" s="67">
        <f>SUM(P20:P24)</f>
        <v>1177.9725396353808</v>
      </c>
      <c r="Q10" s="67">
        <f>SUM(Q20:Q24)</f>
        <v>1213.4080045760988</v>
      </c>
      <c r="R10" s="73">
        <f t="shared" si="4"/>
        <v>4539.0528193670943</v>
      </c>
      <c r="S10" s="67">
        <v>1317.9707376876183</v>
      </c>
      <c r="T10" s="67">
        <v>1302.5314426797463</v>
      </c>
      <c r="U10" s="67">
        <v>1312.4652132520503</v>
      </c>
      <c r="V10" s="67">
        <v>1271.3765019859025</v>
      </c>
      <c r="W10" s="73">
        <f t="shared" si="5"/>
        <v>5204.3438956053178</v>
      </c>
    </row>
    <row r="11" spans="1:23" x14ac:dyDescent="0.35">
      <c r="A11" s="78" t="s">
        <v>66</v>
      </c>
      <c r="B11" s="57"/>
      <c r="C11" s="57"/>
      <c r="D11" s="67">
        <v>428.05067720925001</v>
      </c>
      <c r="E11" s="67">
        <v>432.2347975367461</v>
      </c>
      <c r="F11" s="67">
        <v>422.28951401120344</v>
      </c>
      <c r="G11" s="67">
        <v>427.47550321360774</v>
      </c>
      <c r="H11" s="73">
        <f t="shared" si="2"/>
        <v>1710.0504919708073</v>
      </c>
      <c r="I11" s="67">
        <v>409.12666188327267</v>
      </c>
      <c r="J11" s="67">
        <v>428.0705005747273</v>
      </c>
      <c r="K11" s="67">
        <v>397.65305195799999</v>
      </c>
      <c r="L11" s="67">
        <v>424.68685043400001</v>
      </c>
      <c r="M11" s="73">
        <f t="shared" si="3"/>
        <v>1659.53706485</v>
      </c>
      <c r="N11" s="67">
        <v>409.42188629463482</v>
      </c>
      <c r="O11" s="67">
        <v>413.63725184292224</v>
      </c>
      <c r="P11" s="67">
        <v>429.60817125961938</v>
      </c>
      <c r="Q11" s="67">
        <v>435.92911093680152</v>
      </c>
      <c r="R11" s="73">
        <f t="shared" si="4"/>
        <v>1688.5964203339781</v>
      </c>
      <c r="S11" s="67">
        <v>440.93828423937856</v>
      </c>
      <c r="T11" s="67">
        <v>449.30262844392735</v>
      </c>
      <c r="U11" s="67">
        <v>465.64562260347395</v>
      </c>
      <c r="V11" s="67">
        <v>468.92593766145717</v>
      </c>
      <c r="W11" s="73">
        <f t="shared" si="5"/>
        <v>1824.812472948237</v>
      </c>
    </row>
    <row r="12" spans="1:23" s="106" customFormat="1" ht="15.5" x14ac:dyDescent="0.35">
      <c r="A12" s="60" t="s">
        <v>35</v>
      </c>
      <c r="B12" s="103"/>
      <c r="C12" s="103"/>
      <c r="D12" s="104">
        <f>SUM(D13:D14,D17)</f>
        <v>2449.3693999915913</v>
      </c>
      <c r="E12" s="104">
        <f>SUM(E13:E14,E17)</f>
        <v>2523.4393880072348</v>
      </c>
      <c r="F12" s="104">
        <f>SUM(F13:F14,F17)</f>
        <v>2472.6290089013091</v>
      </c>
      <c r="G12" s="104">
        <f>SUM(G13:G14,G17)</f>
        <v>2473.7369174602463</v>
      </c>
      <c r="H12" s="105">
        <f>SUM(D12:G12)</f>
        <v>9919.1747143603825</v>
      </c>
      <c r="I12" s="104">
        <f>SUM(I13:I14,I17)</f>
        <v>2362.2910126537495</v>
      </c>
      <c r="J12" s="104">
        <f>SUM(J13:J14,J17)</f>
        <v>2425.6033802491411</v>
      </c>
      <c r="K12" s="104">
        <f>SUM(K13:K14,K17)</f>
        <v>2504.9232536712693</v>
      </c>
      <c r="L12" s="104">
        <f>SUM(L13:L14,L17)</f>
        <v>2578.784126462629</v>
      </c>
      <c r="M12" s="73">
        <f>SUM(I12:L12)</f>
        <v>9871.6017730367894</v>
      </c>
      <c r="N12" s="104">
        <f>SUM(N13:N14,N17)</f>
        <v>2618.9034840051813</v>
      </c>
      <c r="O12" s="104">
        <f>SUM(O13:O14,O17)</f>
        <v>2712.192425759124</v>
      </c>
      <c r="P12" s="104">
        <f>SUM(P13:P14,P17)</f>
        <v>2756.6541853483623</v>
      </c>
      <c r="Q12" s="104">
        <f>SUM(Q13:Q14,Q17)</f>
        <v>2829.0159096402767</v>
      </c>
      <c r="R12" s="105">
        <f>SUM(N12:Q12)</f>
        <v>10916.766004752944</v>
      </c>
      <c r="S12" s="104">
        <f>SUM(S13:S14,S17)</f>
        <v>2870.1933971917019</v>
      </c>
      <c r="T12" s="104">
        <f t="shared" ref="T12:U12" si="9">SUM(T13:T14,T17)</f>
        <v>2834.9739167482189</v>
      </c>
      <c r="U12" s="104">
        <f t="shared" si="9"/>
        <v>2846.950155699165</v>
      </c>
      <c r="V12" s="104">
        <f t="shared" ref="V12" si="10">SUM(V13:V14,V17)</f>
        <v>2917.1575023373548</v>
      </c>
      <c r="W12" s="105">
        <f>SUM(S12:V12)</f>
        <v>11469.274971976442</v>
      </c>
    </row>
    <row r="13" spans="1:23" x14ac:dyDescent="0.35">
      <c r="A13" s="78" t="s">
        <v>11</v>
      </c>
      <c r="B13" s="57"/>
      <c r="C13" s="57"/>
      <c r="D13" s="67">
        <v>128.2901596234156</v>
      </c>
      <c r="E13" s="67">
        <v>129.4328531048003</v>
      </c>
      <c r="F13" s="67">
        <v>78.094864100929087</v>
      </c>
      <c r="G13" s="67">
        <v>92.452910754445952</v>
      </c>
      <c r="H13" s="73">
        <f t="shared" ref="H13:H17" si="11">SUM(D13:G13)</f>
        <v>428.27078758359096</v>
      </c>
      <c r="I13" s="67">
        <v>85.074169021018662</v>
      </c>
      <c r="J13" s="67">
        <v>99.898837562981228</v>
      </c>
      <c r="K13" s="67">
        <v>89.379489603000053</v>
      </c>
      <c r="L13" s="67">
        <v>106.71839356299984</v>
      </c>
      <c r="M13" s="73">
        <f t="shared" si="3"/>
        <v>381.07088974999976</v>
      </c>
      <c r="N13" s="67">
        <v>105.15643724604871</v>
      </c>
      <c r="O13" s="67">
        <v>145.69793405087626</v>
      </c>
      <c r="P13" s="67">
        <v>138.50016516874598</v>
      </c>
      <c r="Q13" s="67">
        <v>121.70904857730478</v>
      </c>
      <c r="R13" s="74">
        <f t="shared" ref="R13:R17" si="12">SUM(N13:Q13)</f>
        <v>511.06358504297572</v>
      </c>
      <c r="S13" s="67">
        <v>113.82367026265699</v>
      </c>
      <c r="T13" s="67">
        <v>111.36243466511716</v>
      </c>
      <c r="U13" s="67">
        <v>103.1088368384833</v>
      </c>
      <c r="V13" s="67">
        <v>99.08419794506392</v>
      </c>
      <c r="W13" s="74">
        <f t="shared" ref="W13:W17" si="13">SUM(S13:V13)</f>
        <v>427.37913971132139</v>
      </c>
    </row>
    <row r="14" spans="1:23" x14ac:dyDescent="0.35">
      <c r="A14" s="78" t="s">
        <v>13</v>
      </c>
      <c r="B14" s="57"/>
      <c r="C14" s="57"/>
      <c r="D14" s="67">
        <f>SUM(D15:D16)</f>
        <v>2218.2714194834166</v>
      </c>
      <c r="E14" s="67">
        <f t="shared" ref="E14:R14" si="14">SUM(E15:E16)</f>
        <v>2308.8368069115386</v>
      </c>
      <c r="F14" s="67">
        <f t="shared" si="14"/>
        <v>2299.8420414209522</v>
      </c>
      <c r="G14" s="67">
        <f t="shared" si="14"/>
        <v>2254.1814680854945</v>
      </c>
      <c r="H14" s="73">
        <f t="shared" si="14"/>
        <v>9081.1317359014029</v>
      </c>
      <c r="I14" s="67">
        <f t="shared" si="14"/>
        <v>2192.7514176005834</v>
      </c>
      <c r="J14" s="67">
        <f t="shared" si="14"/>
        <v>2240.1969998723075</v>
      </c>
      <c r="K14" s="67">
        <f t="shared" si="14"/>
        <v>2335.1063669742693</v>
      </c>
      <c r="L14" s="67">
        <f t="shared" si="14"/>
        <v>2350.3641246396296</v>
      </c>
      <c r="M14" s="73">
        <f t="shared" si="14"/>
        <v>9118.4189090867894</v>
      </c>
      <c r="N14" s="67">
        <f t="shared" si="14"/>
        <v>2405.0518516426</v>
      </c>
      <c r="O14" s="67">
        <f t="shared" si="14"/>
        <v>2468.4704031422043</v>
      </c>
      <c r="P14" s="67">
        <f t="shared" si="14"/>
        <v>2503.6117912608752</v>
      </c>
      <c r="Q14" s="67">
        <f t="shared" si="14"/>
        <v>2575.4143617003829</v>
      </c>
      <c r="R14" s="74">
        <f t="shared" si="14"/>
        <v>9952.5484077460624</v>
      </c>
      <c r="S14" s="67">
        <f>SUM(S15:S16)</f>
        <v>2648.7070323295902</v>
      </c>
      <c r="T14" s="67">
        <f t="shared" ref="T14:U14" si="15">SUM(T15:T16)</f>
        <v>2606.6088734561718</v>
      </c>
      <c r="U14" s="67">
        <f t="shared" si="15"/>
        <v>2627.3694351266336</v>
      </c>
      <c r="V14" s="67">
        <f t="shared" ref="V14:W14" si="16">SUM(V15:V16)</f>
        <v>2654.7883351204914</v>
      </c>
      <c r="W14" s="74">
        <f t="shared" si="16"/>
        <v>10537.473676032887</v>
      </c>
    </row>
    <row r="15" spans="1:23" outlineLevel="1" x14ac:dyDescent="0.35">
      <c r="A15" s="77" t="s">
        <v>14</v>
      </c>
      <c r="B15" s="57"/>
      <c r="C15" s="57"/>
      <c r="D15" s="67">
        <v>1779.3484677859228</v>
      </c>
      <c r="E15" s="67">
        <v>1827.5015357610994</v>
      </c>
      <c r="F15" s="67">
        <v>1844.6116264499233</v>
      </c>
      <c r="G15" s="67">
        <v>1855.9089873388245</v>
      </c>
      <c r="H15" s="73">
        <f t="shared" si="11"/>
        <v>7307.3706173357705</v>
      </c>
      <c r="I15" s="67">
        <v>1786.914633384087</v>
      </c>
      <c r="J15" s="67">
        <v>1806.9223683365681</v>
      </c>
      <c r="K15" s="67">
        <v>1859.373680300713</v>
      </c>
      <c r="L15" s="67">
        <v>1878.4177056895433</v>
      </c>
      <c r="M15" s="73">
        <f t="shared" si="3"/>
        <v>7331.6283877109117</v>
      </c>
      <c r="N15" s="67">
        <v>1883.5674466092296</v>
      </c>
      <c r="O15" s="67">
        <v>1929.4330347370967</v>
      </c>
      <c r="P15" s="67">
        <v>1946.5483705509703</v>
      </c>
      <c r="Q15" s="67">
        <v>1978.9474209941998</v>
      </c>
      <c r="R15" s="74">
        <f>SUM(N15:Q15)</f>
        <v>7738.496272891497</v>
      </c>
      <c r="S15" s="67">
        <v>2006.3428923511728</v>
      </c>
      <c r="T15" s="67">
        <v>2032.2226614958761</v>
      </c>
      <c r="U15" s="67">
        <v>2043.251123896305</v>
      </c>
      <c r="V15" s="67">
        <v>2058.702820001874</v>
      </c>
      <c r="W15" s="74">
        <f>SUM(S15:V15)</f>
        <v>8140.5194977452284</v>
      </c>
    </row>
    <row r="16" spans="1:23" outlineLevel="1" x14ac:dyDescent="0.35">
      <c r="A16" s="77" t="s">
        <v>67</v>
      </c>
      <c r="B16" s="57"/>
      <c r="C16" s="57"/>
      <c r="D16" s="67">
        <v>438.9229516974936</v>
      </c>
      <c r="E16" s="67">
        <v>481.33527115043904</v>
      </c>
      <c r="F16" s="67">
        <v>455.23041497102918</v>
      </c>
      <c r="G16" s="67">
        <v>398.27248074667011</v>
      </c>
      <c r="H16" s="73">
        <f t="shared" si="11"/>
        <v>1773.7611185656319</v>
      </c>
      <c r="I16" s="67">
        <v>405.83678421649637</v>
      </c>
      <c r="J16" s="67">
        <v>433.27463153573933</v>
      </c>
      <c r="K16" s="67">
        <v>475.73268667355626</v>
      </c>
      <c r="L16" s="67">
        <v>471.94641895008652</v>
      </c>
      <c r="M16" s="73">
        <f t="shared" si="3"/>
        <v>1786.7905213758784</v>
      </c>
      <c r="N16" s="67">
        <v>521.48440503337031</v>
      </c>
      <c r="O16" s="67">
        <v>539.03736840510737</v>
      </c>
      <c r="P16" s="67">
        <v>557.06342070990468</v>
      </c>
      <c r="Q16" s="67">
        <v>596.46694070618298</v>
      </c>
      <c r="R16" s="73">
        <f t="shared" si="12"/>
        <v>2214.0521348545653</v>
      </c>
      <c r="S16" s="67">
        <v>642.36413997841714</v>
      </c>
      <c r="T16" s="67">
        <v>574.38621196029567</v>
      </c>
      <c r="U16" s="67">
        <v>584.11831123032857</v>
      </c>
      <c r="V16" s="67">
        <v>596.08551511861754</v>
      </c>
      <c r="W16" s="73">
        <f t="shared" si="13"/>
        <v>2396.954178287659</v>
      </c>
    </row>
    <row r="17" spans="1:23" x14ac:dyDescent="0.35">
      <c r="A17" s="78" t="s">
        <v>66</v>
      </c>
      <c r="B17" s="57"/>
      <c r="C17" s="57"/>
      <c r="D17" s="67">
        <v>102.80782088475905</v>
      </c>
      <c r="E17" s="67">
        <v>85.169727990895609</v>
      </c>
      <c r="F17" s="67">
        <v>94.692103379427977</v>
      </c>
      <c r="G17" s="67">
        <v>127.10253862030586</v>
      </c>
      <c r="H17" s="73">
        <f t="shared" si="11"/>
        <v>409.77219087538845</v>
      </c>
      <c r="I17" s="67">
        <v>84.46542603214732</v>
      </c>
      <c r="J17" s="67">
        <v>85.507542813852609</v>
      </c>
      <c r="K17" s="67">
        <v>80.437397094000119</v>
      </c>
      <c r="L17" s="67">
        <v>121.70160825999984</v>
      </c>
      <c r="M17" s="73">
        <f t="shared" si="3"/>
        <v>372.11197419999991</v>
      </c>
      <c r="N17" s="67">
        <v>108.69519511653237</v>
      </c>
      <c r="O17" s="67">
        <v>98.024088566043673</v>
      </c>
      <c r="P17" s="67">
        <v>114.54222891874107</v>
      </c>
      <c r="Q17" s="67">
        <v>131.89249936258918</v>
      </c>
      <c r="R17" s="74">
        <f t="shared" si="12"/>
        <v>453.15401196390633</v>
      </c>
      <c r="S17" s="67">
        <v>107.66269459945492</v>
      </c>
      <c r="T17" s="67">
        <v>117.00260862693013</v>
      </c>
      <c r="U17" s="67">
        <v>116.47188373404782</v>
      </c>
      <c r="V17" s="67">
        <v>163.28496927179975</v>
      </c>
      <c r="W17" s="74">
        <f t="shared" si="13"/>
        <v>504.42215623223262</v>
      </c>
    </row>
    <row r="18" spans="1:23" x14ac:dyDescent="0.35">
      <c r="A18" s="135"/>
      <c r="B18" s="57"/>
      <c r="C18" s="57"/>
      <c r="D18" s="67"/>
      <c r="E18" s="67"/>
      <c r="F18" s="67"/>
      <c r="G18" s="67"/>
      <c r="H18" s="73"/>
      <c r="I18" s="67"/>
      <c r="J18" s="67"/>
      <c r="K18" s="67"/>
      <c r="L18" s="67"/>
      <c r="M18" s="73"/>
      <c r="N18" s="67"/>
      <c r="O18" s="67"/>
      <c r="P18" s="67"/>
      <c r="Q18" s="67"/>
      <c r="R18" s="74"/>
      <c r="S18" s="67"/>
      <c r="T18" s="67"/>
      <c r="U18" s="67"/>
      <c r="V18" s="67"/>
      <c r="W18" s="74"/>
    </row>
    <row r="19" spans="1:23" ht="15.5" x14ac:dyDescent="0.35">
      <c r="A19" s="60" t="s">
        <v>176</v>
      </c>
      <c r="B19" s="57"/>
      <c r="C19" s="57"/>
      <c r="D19" s="67"/>
      <c r="E19" s="67"/>
      <c r="F19" s="67"/>
      <c r="G19" s="67"/>
      <c r="H19" s="73"/>
      <c r="I19" s="67"/>
      <c r="J19" s="67"/>
      <c r="K19" s="67"/>
      <c r="L19" s="67"/>
      <c r="M19" s="73"/>
      <c r="N19" s="67"/>
      <c r="O19" s="67"/>
      <c r="P19" s="67"/>
      <c r="Q19" s="67"/>
      <c r="R19" s="74"/>
      <c r="S19" s="67"/>
      <c r="T19" s="67"/>
      <c r="U19" s="67"/>
      <c r="V19" s="67"/>
      <c r="W19" s="74"/>
    </row>
    <row r="20" spans="1:23" outlineLevel="1" x14ac:dyDescent="0.35">
      <c r="A20" s="78" t="s">
        <v>108</v>
      </c>
      <c r="B20" s="57"/>
      <c r="C20" s="57"/>
      <c r="D20" s="67">
        <v>594.20810955648062</v>
      </c>
      <c r="E20" s="67">
        <v>498.08107555039237</v>
      </c>
      <c r="F20" s="67">
        <v>405.05872293187696</v>
      </c>
      <c r="G20" s="67">
        <v>354.23103858756184</v>
      </c>
      <c r="H20" s="73">
        <f>SUM(D20:G20)</f>
        <v>1851.5789466263118</v>
      </c>
      <c r="I20" s="67">
        <v>379.34470904411472</v>
      </c>
      <c r="J20" s="67">
        <v>374.20521833188525</v>
      </c>
      <c r="K20" s="67">
        <v>368.98667528700003</v>
      </c>
      <c r="L20" s="67">
        <v>380.14276093699993</v>
      </c>
      <c r="M20" s="73">
        <f>SUM(I20:L20)</f>
        <v>1502.6793635999998</v>
      </c>
      <c r="N20" s="67">
        <v>367.48918597521578</v>
      </c>
      <c r="O20" s="67">
        <v>377.92303627382739</v>
      </c>
      <c r="P20" s="67">
        <v>401.4873175300753</v>
      </c>
      <c r="Q20" s="67">
        <v>386.92321444904258</v>
      </c>
      <c r="R20" s="73">
        <f>SUM(N20:Q20)</f>
        <v>1533.8227542281611</v>
      </c>
      <c r="S20" s="67">
        <v>438.78311950029246</v>
      </c>
      <c r="T20" s="67">
        <v>406.34932509109319</v>
      </c>
      <c r="U20" s="67">
        <v>419.10640188224437</v>
      </c>
      <c r="V20" s="67">
        <v>386.24446792670898</v>
      </c>
      <c r="W20" s="73">
        <f>SUM(S20:V20)</f>
        <v>1650.4833144003389</v>
      </c>
    </row>
    <row r="21" spans="1:23" outlineLevel="1" x14ac:dyDescent="0.35">
      <c r="A21" s="78" t="s">
        <v>109</v>
      </c>
      <c r="B21" s="57"/>
      <c r="C21" s="57"/>
      <c r="D21" s="67">
        <v>194.90803790750442</v>
      </c>
      <c r="E21" s="67">
        <v>238.38633376700378</v>
      </c>
      <c r="F21" s="67">
        <v>220.21621532525151</v>
      </c>
      <c r="G21" s="67">
        <v>245.56568126437057</v>
      </c>
      <c r="H21" s="73">
        <f>SUM(D21:G21)</f>
        <v>899.07626826413025</v>
      </c>
      <c r="I21" s="67">
        <v>226.95231035811537</v>
      </c>
      <c r="J21" s="67">
        <v>244.11511893988464</v>
      </c>
      <c r="K21" s="67">
        <v>262.00345777499996</v>
      </c>
      <c r="L21" s="67">
        <v>257.54659842700005</v>
      </c>
      <c r="M21" s="73">
        <f>SUM(I21:L21)</f>
        <v>990.61748550000004</v>
      </c>
      <c r="N21" s="67">
        <v>281.4798519720739</v>
      </c>
      <c r="O21" s="67">
        <v>297.67773130695309</v>
      </c>
      <c r="P21" s="67">
        <v>323.98542484267568</v>
      </c>
      <c r="Q21" s="67">
        <v>356.77087974306789</v>
      </c>
      <c r="R21" s="73">
        <f>SUM(N21:Q21)</f>
        <v>1259.9138878647705</v>
      </c>
      <c r="S21" s="67">
        <v>348.65377274333969</v>
      </c>
      <c r="T21" s="67">
        <v>370.45942597854105</v>
      </c>
      <c r="U21" s="67">
        <v>364.57000193646547</v>
      </c>
      <c r="V21" s="67">
        <v>367.04096113965056</v>
      </c>
      <c r="W21" s="73">
        <f>SUM(S21:V21)</f>
        <v>1450.7241617979969</v>
      </c>
    </row>
    <row r="22" spans="1:23" outlineLevel="1" x14ac:dyDescent="0.35">
      <c r="A22" s="78" t="s">
        <v>110</v>
      </c>
      <c r="B22" s="57"/>
      <c r="C22" s="57"/>
      <c r="D22" s="67">
        <v>115.09286664014154</v>
      </c>
      <c r="E22" s="67">
        <v>120.20880924852938</v>
      </c>
      <c r="F22" s="67">
        <v>116.32788616031314</v>
      </c>
      <c r="G22" s="67">
        <v>129.48889105016616</v>
      </c>
      <c r="H22" s="73">
        <f>SUM(D22:G22)</f>
        <v>481.1184530991502</v>
      </c>
      <c r="I22" s="67">
        <v>130.70007229598801</v>
      </c>
      <c r="J22" s="67">
        <v>131.91226339801202</v>
      </c>
      <c r="K22" s="67">
        <v>144.6410151879999</v>
      </c>
      <c r="L22" s="67">
        <v>174.31669196800007</v>
      </c>
      <c r="M22" s="73">
        <f>SUM(I22:L22)</f>
        <v>581.57004285000005</v>
      </c>
      <c r="N22" s="67">
        <v>150.94100095263377</v>
      </c>
      <c r="O22" s="67">
        <v>173.97262032706365</v>
      </c>
      <c r="P22" s="67">
        <v>183.47620138525002</v>
      </c>
      <c r="Q22" s="67">
        <v>192.6164765029614</v>
      </c>
      <c r="R22" s="73">
        <f>SUM(N22:Q22)</f>
        <v>701.00629916790876</v>
      </c>
      <c r="S22" s="67">
        <v>221.34877692842778</v>
      </c>
      <c r="T22" s="67">
        <v>255.54566031630824</v>
      </c>
      <c r="U22" s="67">
        <v>252.96647391088516</v>
      </c>
      <c r="V22" s="67">
        <v>246.78231982304752</v>
      </c>
      <c r="W22" s="73">
        <f>SUM(S22:V22)</f>
        <v>976.64323097866861</v>
      </c>
    </row>
    <row r="23" spans="1:23" outlineLevel="1" x14ac:dyDescent="0.35">
      <c r="A23" s="78" t="s">
        <v>111</v>
      </c>
      <c r="B23" s="57"/>
      <c r="C23" s="57"/>
      <c r="D23" s="67">
        <v>54.940264800750001</v>
      </c>
      <c r="E23" s="67">
        <v>84.372674103961003</v>
      </c>
      <c r="F23" s="67">
        <v>103.02973181031523</v>
      </c>
      <c r="G23" s="67">
        <v>85.719449020530078</v>
      </c>
      <c r="H23" s="73">
        <f>SUM(D23:G23)</f>
        <v>328.06211973555634</v>
      </c>
      <c r="I23" s="67">
        <v>99.860499414806014</v>
      </c>
      <c r="J23" s="67">
        <v>106.05169407319399</v>
      </c>
      <c r="K23" s="67">
        <v>125.52752228699998</v>
      </c>
      <c r="L23" s="67">
        <v>120.10981297500001</v>
      </c>
      <c r="M23" s="73">
        <f>SUM(I23:L23)</f>
        <v>451.54952874999998</v>
      </c>
      <c r="N23" s="67">
        <v>140.28870421658786</v>
      </c>
      <c r="O23" s="67">
        <v>148.29022150571893</v>
      </c>
      <c r="P23" s="67">
        <v>146.93330284401407</v>
      </c>
      <c r="Q23" s="67">
        <v>143.57158535067884</v>
      </c>
      <c r="R23" s="73">
        <f>SUM(N23:Q23)</f>
        <v>579.0838139169997</v>
      </c>
      <c r="S23" s="67">
        <v>195.97522460141431</v>
      </c>
      <c r="T23" s="67">
        <v>152.66970719094496</v>
      </c>
      <c r="U23" s="67">
        <v>156.52074528425516</v>
      </c>
      <c r="V23" s="67">
        <v>156.02308874798163</v>
      </c>
      <c r="W23" s="73">
        <f>SUM(S23:V23)</f>
        <v>661.18876582459609</v>
      </c>
    </row>
    <row r="24" spans="1:23" outlineLevel="1" x14ac:dyDescent="0.35">
      <c r="A24" s="78" t="s">
        <v>15</v>
      </c>
      <c r="B24" s="57"/>
      <c r="C24" s="57"/>
      <c r="D24" s="67">
        <v>23.004244527749997</v>
      </c>
      <c r="E24" s="67">
        <v>36.121818094114339</v>
      </c>
      <c r="F24" s="67">
        <v>32.445960308793282</v>
      </c>
      <c r="G24" s="67">
        <v>36.573396725943809</v>
      </c>
      <c r="H24" s="73">
        <f>SUM(D24:G24)</f>
        <v>128.14541965660143</v>
      </c>
      <c r="I24" s="67">
        <v>36.891332765967334</v>
      </c>
      <c r="J24" s="67">
        <v>42.873860072032656</v>
      </c>
      <c r="K24" s="67">
        <v>54.192434832999993</v>
      </c>
      <c r="L24" s="67">
        <v>80.797621929000016</v>
      </c>
      <c r="M24" s="73">
        <f>SUM(I24:L24)</f>
        <v>214.75524960000001</v>
      </c>
      <c r="N24" s="67">
        <v>88.789268160833345</v>
      </c>
      <c r="O24" s="67">
        <v>120.82065446470631</v>
      </c>
      <c r="P24" s="67">
        <v>122.09029303336564</v>
      </c>
      <c r="Q24" s="67">
        <v>133.52584853034827</v>
      </c>
      <c r="R24" s="73">
        <f>SUM(N24:Q24)</f>
        <v>465.22606418925352</v>
      </c>
      <c r="S24" s="67">
        <v>113.20984391414385</v>
      </c>
      <c r="T24" s="67">
        <v>117.50732410285872</v>
      </c>
      <c r="U24" s="67">
        <v>119.30159023820008</v>
      </c>
      <c r="V24" s="67">
        <v>115.28566434851392</v>
      </c>
      <c r="W24" s="73">
        <f>SUM(S24:V24)</f>
        <v>465.3044226037166</v>
      </c>
    </row>
    <row r="25" spans="1:23" x14ac:dyDescent="0.35">
      <c r="H25" s="59"/>
      <c r="M25" s="59"/>
      <c r="R25" s="59"/>
      <c r="W25" s="59"/>
    </row>
    <row r="26" spans="1:23" ht="15.5" x14ac:dyDescent="0.35">
      <c r="A26" s="60" t="s">
        <v>72</v>
      </c>
      <c r="N26" s="62"/>
      <c r="O26" s="62"/>
      <c r="P26" s="62"/>
      <c r="Q26" s="62"/>
      <c r="S26" s="62"/>
      <c r="T26" s="62"/>
      <c r="U26" s="62"/>
      <c r="V26" s="62"/>
    </row>
    <row r="27" spans="1:23" x14ac:dyDescent="0.35">
      <c r="A27" s="78" t="s">
        <v>68</v>
      </c>
      <c r="D27" s="107">
        <v>0.39</v>
      </c>
      <c r="E27" s="107">
        <v>0.4</v>
      </c>
      <c r="F27" s="107">
        <v>0.38</v>
      </c>
      <c r="G27" s="107">
        <v>0.38</v>
      </c>
      <c r="H27" s="108">
        <v>0.38</v>
      </c>
      <c r="I27" s="107">
        <v>0.38</v>
      </c>
      <c r="J27" s="107">
        <v>0.37</v>
      </c>
      <c r="K27" s="107">
        <v>0.37</v>
      </c>
      <c r="L27" s="107">
        <v>0.38</v>
      </c>
      <c r="M27" s="108">
        <v>0.375</v>
      </c>
      <c r="N27" s="107">
        <v>0.39570000000000005</v>
      </c>
      <c r="O27" s="107">
        <v>0.42718233417470802</v>
      </c>
      <c r="P27" s="107">
        <v>0.41263119761805278</v>
      </c>
      <c r="Q27" s="107">
        <v>0.42132445201887331</v>
      </c>
      <c r="R27" s="108">
        <v>0.41420949595290851</v>
      </c>
      <c r="S27" s="107">
        <v>0.42773461830729625</v>
      </c>
      <c r="T27" s="107">
        <v>0.42762241276089646</v>
      </c>
      <c r="U27" s="107">
        <v>0.4327203395698227</v>
      </c>
      <c r="V27" s="107">
        <v>0.42794886763938855</v>
      </c>
      <c r="W27" s="108">
        <f>AVERAGE(S27:V27)</f>
        <v>0.42900655956935096</v>
      </c>
    </row>
    <row r="28" spans="1:23" x14ac:dyDescent="0.35">
      <c r="A28" s="78" t="s">
        <v>69</v>
      </c>
      <c r="D28" s="107">
        <v>0.61</v>
      </c>
      <c r="E28" s="107">
        <v>0.6</v>
      </c>
      <c r="F28" s="107">
        <v>0.62</v>
      </c>
      <c r="G28" s="107">
        <v>0.62</v>
      </c>
      <c r="H28" s="108">
        <v>0.62</v>
      </c>
      <c r="I28" s="107">
        <v>0.62</v>
      </c>
      <c r="J28" s="107">
        <v>0.63</v>
      </c>
      <c r="K28" s="107">
        <v>0.63</v>
      </c>
      <c r="L28" s="107">
        <v>0.62</v>
      </c>
      <c r="M28" s="108">
        <v>0.625</v>
      </c>
      <c r="N28" s="107">
        <v>0.60429999999999995</v>
      </c>
      <c r="O28" s="107">
        <v>0.57281766582529203</v>
      </c>
      <c r="P28" s="107">
        <v>0.58736880238194722</v>
      </c>
      <c r="Q28" s="107">
        <v>0.57867554798112664</v>
      </c>
      <c r="R28" s="108">
        <v>0.58579050404709143</v>
      </c>
      <c r="S28" s="107">
        <v>0.5722653816927038</v>
      </c>
      <c r="T28" s="107">
        <v>0.57237758723910359</v>
      </c>
      <c r="U28" s="107">
        <v>0.56727966043017741</v>
      </c>
      <c r="V28" s="107">
        <v>0.57205113236061145</v>
      </c>
      <c r="W28" s="108">
        <f>AVERAGE(S28:V28)</f>
        <v>0.57099344043064904</v>
      </c>
    </row>
    <row r="30" spans="1:23" ht="15.5" x14ac:dyDescent="0.35">
      <c r="A30" s="60" t="s">
        <v>73</v>
      </c>
    </row>
    <row r="31" spans="1:23" x14ac:dyDescent="0.35">
      <c r="A31" s="78" t="s">
        <v>70</v>
      </c>
      <c r="D31" s="107">
        <v>0.51</v>
      </c>
      <c r="E31" s="107">
        <v>0.54</v>
      </c>
      <c r="F31" s="107">
        <v>0.54</v>
      </c>
      <c r="G31" s="107">
        <v>0.56000000000000005</v>
      </c>
      <c r="H31" s="108">
        <v>0.53750000000000009</v>
      </c>
      <c r="I31" s="107">
        <v>0.48499999999999999</v>
      </c>
      <c r="J31" s="107">
        <v>0.49480733291045509</v>
      </c>
      <c r="K31" s="107">
        <v>0.49399999999999999</v>
      </c>
      <c r="L31" s="107">
        <v>0.5</v>
      </c>
      <c r="M31" s="108">
        <v>0.49293304408915001</v>
      </c>
      <c r="N31" s="107">
        <v>0.49199999999999999</v>
      </c>
      <c r="O31" s="107">
        <v>0.48599999999999999</v>
      </c>
      <c r="P31" s="107">
        <v>0.49099999999999999</v>
      </c>
      <c r="Q31" s="107">
        <v>0.498</v>
      </c>
      <c r="R31" s="108">
        <v>0.49187124780687036</v>
      </c>
      <c r="S31" s="107">
        <v>0.49605661102161402</v>
      </c>
      <c r="T31" s="107">
        <v>0.50400151879802857</v>
      </c>
      <c r="U31" s="107">
        <v>0.50658984229848991</v>
      </c>
      <c r="V31" s="107">
        <v>0.50271075327254811</v>
      </c>
      <c r="W31" s="108">
        <f>AVERAGE(S31:V31)</f>
        <v>0.50233968134767015</v>
      </c>
    </row>
    <row r="32" spans="1:23" x14ac:dyDescent="0.35">
      <c r="A32" s="78" t="s">
        <v>71</v>
      </c>
      <c r="D32" s="107">
        <v>0.49</v>
      </c>
      <c r="E32" s="107">
        <v>0.46</v>
      </c>
      <c r="F32" s="107">
        <v>0.46</v>
      </c>
      <c r="G32" s="107">
        <v>0.44</v>
      </c>
      <c r="H32" s="108">
        <v>0.46249999999999997</v>
      </c>
      <c r="I32" s="107">
        <v>0.51500000000000001</v>
      </c>
      <c r="J32" s="107">
        <v>0.50519266708954502</v>
      </c>
      <c r="K32" s="107">
        <v>0.50600000000000001</v>
      </c>
      <c r="L32" s="107">
        <v>0.5</v>
      </c>
      <c r="M32" s="108">
        <v>0.50706695591084994</v>
      </c>
      <c r="N32" s="107">
        <v>0.50800000000000001</v>
      </c>
      <c r="O32" s="107">
        <v>0.51400000000000001</v>
      </c>
      <c r="P32" s="107">
        <v>0.50900000000000001</v>
      </c>
      <c r="Q32" s="107">
        <v>0.502</v>
      </c>
      <c r="R32" s="108">
        <v>0.50812875219312947</v>
      </c>
      <c r="S32" s="107">
        <v>0.50394338897838598</v>
      </c>
      <c r="T32" s="107">
        <v>0.49599848120197138</v>
      </c>
      <c r="U32" s="107">
        <v>0.49341015770151009</v>
      </c>
      <c r="V32" s="107">
        <v>0.49728924672745184</v>
      </c>
      <c r="W32" s="108">
        <f>AVERAGE(S32:V32)</f>
        <v>0.49766031865232979</v>
      </c>
    </row>
    <row r="33" spans="1:23" x14ac:dyDescent="0.35">
      <c r="A33" s="135"/>
      <c r="D33" s="107"/>
      <c r="E33" s="107"/>
      <c r="F33" s="107"/>
      <c r="G33" s="107"/>
      <c r="H33" s="108"/>
      <c r="I33" s="107"/>
      <c r="J33" s="107"/>
      <c r="K33" s="107"/>
      <c r="L33" s="107"/>
      <c r="M33" s="108"/>
      <c r="N33" s="107"/>
      <c r="O33" s="107"/>
      <c r="P33" s="107"/>
      <c r="Q33" s="107"/>
      <c r="R33" s="108"/>
      <c r="S33" s="107"/>
      <c r="T33" s="107"/>
      <c r="U33" s="107"/>
      <c r="V33" s="107"/>
      <c r="W33" s="108"/>
    </row>
    <row r="34" spans="1:23" ht="15.5" x14ac:dyDescent="0.35">
      <c r="A34" s="60" t="s">
        <v>181</v>
      </c>
      <c r="D34" s="107"/>
      <c r="E34" s="107"/>
      <c r="F34" s="107"/>
      <c r="G34" s="107"/>
      <c r="H34" s="108"/>
      <c r="I34" s="107"/>
      <c r="J34" s="107"/>
      <c r="K34" s="107"/>
      <c r="L34" s="107"/>
      <c r="M34" s="108"/>
      <c r="N34" s="107"/>
      <c r="O34" s="107"/>
      <c r="P34" s="107"/>
      <c r="Q34" s="107"/>
      <c r="R34" s="108"/>
      <c r="S34" s="107"/>
      <c r="T34" s="107"/>
      <c r="U34" s="107"/>
      <c r="V34" s="107"/>
      <c r="W34" s="108"/>
    </row>
    <row r="35" spans="1:23" x14ac:dyDescent="0.35">
      <c r="A35" s="78" t="s">
        <v>112</v>
      </c>
      <c r="D35" s="107">
        <v>0.35871537170468998</v>
      </c>
      <c r="E35" s="107">
        <v>0.34117459492536995</v>
      </c>
      <c r="F35" s="107">
        <v>0.3470201745010566</v>
      </c>
      <c r="G35" s="107">
        <v>0.34751248545664215</v>
      </c>
      <c r="H35" s="108">
        <v>0.34855967240638758</v>
      </c>
      <c r="I35" s="107">
        <v>0.33441314455723808</v>
      </c>
      <c r="J35" s="107">
        <v>0.33356895564417655</v>
      </c>
      <c r="K35" s="107">
        <v>0.33718476662099334</v>
      </c>
      <c r="L35" s="107">
        <v>0.33437270905820021</v>
      </c>
      <c r="M35" s="108">
        <v>0.33489208036782736</v>
      </c>
      <c r="N35" s="107">
        <v>0.33721894780879119</v>
      </c>
      <c r="O35" s="107">
        <v>0.32761683640292305</v>
      </c>
      <c r="P35" s="107">
        <v>0.32898225930460318</v>
      </c>
      <c r="Q35" s="107">
        <v>0.32640849389029625</v>
      </c>
      <c r="R35" s="108">
        <v>0.32997297764747635</v>
      </c>
      <c r="S35" s="107">
        <v>0.31617590883441365</v>
      </c>
      <c r="T35" s="107">
        <v>0.31135428689186267</v>
      </c>
      <c r="U35" s="107">
        <v>0.31632414132591286</v>
      </c>
      <c r="V35" s="107">
        <v>0.30431535269562393</v>
      </c>
      <c r="W35" s="108">
        <v>0.31199053580870911</v>
      </c>
    </row>
    <row r="36" spans="1:23" x14ac:dyDescent="0.35">
      <c r="A36" s="78" t="s">
        <v>18</v>
      </c>
      <c r="D36" s="107">
        <v>0.64128462829530997</v>
      </c>
      <c r="E36" s="107">
        <v>0.65882540507463005</v>
      </c>
      <c r="F36" s="107">
        <v>0.65297982549894329</v>
      </c>
      <c r="G36" s="107">
        <v>0.65248751454335774</v>
      </c>
      <c r="H36" s="108">
        <v>0.65144032759361248</v>
      </c>
      <c r="I36" s="107">
        <v>0.66558685544276197</v>
      </c>
      <c r="J36" s="107">
        <v>0.66643104435582345</v>
      </c>
      <c r="K36" s="107">
        <v>0.66281523337900672</v>
      </c>
      <c r="L36" s="107">
        <v>0.66562729094179995</v>
      </c>
      <c r="M36" s="108">
        <v>0.66510791963217275</v>
      </c>
      <c r="N36" s="107">
        <v>0.66278105219120875</v>
      </c>
      <c r="O36" s="107">
        <v>0.67238316359707695</v>
      </c>
      <c r="P36" s="107">
        <v>0.67101774069539688</v>
      </c>
      <c r="Q36" s="107">
        <v>0.67359150610970364</v>
      </c>
      <c r="R36" s="108">
        <v>0.67002702235252376</v>
      </c>
      <c r="S36" s="107">
        <v>0.68382409116558629</v>
      </c>
      <c r="T36" s="107">
        <v>0.68864571310813738</v>
      </c>
      <c r="U36" s="107">
        <v>0.6836758586740872</v>
      </c>
      <c r="V36" s="107">
        <v>0.69568464730437618</v>
      </c>
      <c r="W36" s="108">
        <v>0.68800946419129094</v>
      </c>
    </row>
    <row r="37" spans="1:23" x14ac:dyDescent="0.35">
      <c r="A37" s="81"/>
    </row>
    <row r="38" spans="1:23" ht="15.5" x14ac:dyDescent="0.35">
      <c r="A38" s="60" t="s">
        <v>17</v>
      </c>
    </row>
    <row r="39" spans="1:23" x14ac:dyDescent="0.35">
      <c r="A39" s="78" t="s">
        <v>112</v>
      </c>
      <c r="D39" s="107">
        <v>0.27275565447233829</v>
      </c>
      <c r="E39" s="107">
        <v>0.26355449912211765</v>
      </c>
      <c r="F39" s="107">
        <v>0.27477008513995621</v>
      </c>
      <c r="G39" s="107">
        <v>0.27710710042876652</v>
      </c>
      <c r="H39" s="108">
        <v>0.27197848938666624</v>
      </c>
      <c r="I39" s="107">
        <v>0.26496971746881731</v>
      </c>
      <c r="J39" s="107">
        <v>0.26283555640745582</v>
      </c>
      <c r="K39" s="107">
        <v>0.2623380949374321</v>
      </c>
      <c r="L39" s="107">
        <v>0.25633478724302566</v>
      </c>
      <c r="M39" s="108">
        <v>0.2615486946347696</v>
      </c>
      <c r="N39" s="107">
        <v>0.25448346785007103</v>
      </c>
      <c r="O39" s="107">
        <v>0.24975618272229905</v>
      </c>
      <c r="P39" s="107">
        <v>0.25189516390527122</v>
      </c>
      <c r="Q39" s="107">
        <v>0.24646839493133663</v>
      </c>
      <c r="R39" s="108">
        <v>0.25056535407476177</v>
      </c>
      <c r="S39" s="107">
        <v>0.23131653949998912</v>
      </c>
      <c r="T39" s="107">
        <v>0.22839118079281256</v>
      </c>
      <c r="U39" s="107">
        <v>0.23256888968512218</v>
      </c>
      <c r="V39" s="107">
        <v>0.22108227659287219</v>
      </c>
      <c r="W39" s="108">
        <v>0.22833013814983624</v>
      </c>
    </row>
    <row r="40" spans="1:23" x14ac:dyDescent="0.35">
      <c r="A40" s="78" t="s">
        <v>18</v>
      </c>
      <c r="D40" s="107">
        <v>0.72724434552766171</v>
      </c>
      <c r="E40" s="107">
        <v>0.7364455008778823</v>
      </c>
      <c r="F40" s="107">
        <v>0.72522991486004384</v>
      </c>
      <c r="G40" s="107">
        <v>0.72289289957123348</v>
      </c>
      <c r="H40" s="108">
        <v>0.72802151061333376</v>
      </c>
      <c r="I40" s="107">
        <v>0.73503028253118274</v>
      </c>
      <c r="J40" s="107">
        <v>0.73716444359254418</v>
      </c>
      <c r="K40" s="107">
        <v>0.7376619050625679</v>
      </c>
      <c r="L40" s="107">
        <v>0.74366521275697428</v>
      </c>
      <c r="M40" s="108">
        <v>0.7384513053652304</v>
      </c>
      <c r="N40" s="107">
        <v>0.74551653214992886</v>
      </c>
      <c r="O40" s="107">
        <v>0.75024381727770095</v>
      </c>
      <c r="P40" s="107">
        <v>0.74810483609472878</v>
      </c>
      <c r="Q40" s="107">
        <v>0.75353160506866335</v>
      </c>
      <c r="R40" s="108">
        <v>0.74943464592523823</v>
      </c>
      <c r="S40" s="107">
        <v>0.7686834605000108</v>
      </c>
      <c r="T40" s="107">
        <v>0.77160881920718738</v>
      </c>
      <c r="U40" s="107">
        <v>0.76743111031487787</v>
      </c>
      <c r="V40" s="107">
        <v>0.77891772340712773</v>
      </c>
      <c r="W40" s="108">
        <v>0.77166986185016373</v>
      </c>
    </row>
    <row r="42" spans="1:23" ht="15.5" x14ac:dyDescent="0.35">
      <c r="A42" s="112" t="s">
        <v>113</v>
      </c>
      <c r="D42" s="107">
        <v>1.4179408996963794E-3</v>
      </c>
      <c r="E42" s="107">
        <f t="shared" ref="E42:G43" si="17">E6/D6-1</f>
        <v>-4.228121097892279E-4</v>
      </c>
      <c r="F42" s="107">
        <f t="shared" si="17"/>
        <v>-4.0498706545135543E-2</v>
      </c>
      <c r="G42" s="107">
        <f t="shared" si="17"/>
        <v>-3.5423995633420247E-2</v>
      </c>
      <c r="H42" s="128" t="s">
        <v>165</v>
      </c>
      <c r="I42" s="107">
        <f t="shared" ref="I42:I47" si="18">I6/G6-1</f>
        <v>7.2522665889556137E-3</v>
      </c>
      <c r="J42" s="107">
        <f t="shared" ref="J42:L44" si="19">J6/I6-1</f>
        <v>1.7361872082291896E-2</v>
      </c>
      <c r="K42" s="107">
        <f t="shared" si="19"/>
        <v>2.6024759465308467E-3</v>
      </c>
      <c r="L42" s="107">
        <f t="shared" si="19"/>
        <v>1.8674852357210225E-2</v>
      </c>
      <c r="M42" s="128" t="s">
        <v>165</v>
      </c>
      <c r="N42" s="107">
        <f t="shared" ref="N42:N47" si="20">N6/L6-1</f>
        <v>1.113922091732733E-2</v>
      </c>
      <c r="O42" s="107">
        <f t="shared" ref="O42:Q44" si="21">O6/N6-1</f>
        <v>2.7888601173987393E-2</v>
      </c>
      <c r="P42" s="107">
        <f t="shared" si="21"/>
        <v>2.2027886981263789E-2</v>
      </c>
      <c r="Q42" s="107">
        <f t="shared" si="21"/>
        <v>8.904958188545864E-3</v>
      </c>
      <c r="R42" s="128" t="s">
        <v>165</v>
      </c>
      <c r="S42" s="107">
        <f t="shared" ref="S42:S47" si="22">S6/Q6-1</f>
        <v>2.3181390314813921E-2</v>
      </c>
      <c r="T42" s="107">
        <f t="shared" ref="T42:V47" si="23">T6/S6-1</f>
        <v>9.3284174072385539E-3</v>
      </c>
      <c r="U42" s="107">
        <f t="shared" si="23"/>
        <v>3.6065299981213883E-4</v>
      </c>
      <c r="V42" s="107">
        <f>V6/U6-1</f>
        <v>4.8608668967558E-3</v>
      </c>
      <c r="W42" s="128" t="s">
        <v>165</v>
      </c>
    </row>
    <row r="43" spans="1:23" x14ac:dyDescent="0.35">
      <c r="A43" s="78" t="s">
        <v>11</v>
      </c>
      <c r="D43" s="107">
        <v>-4.3533263766298846E-3</v>
      </c>
      <c r="E43" s="107">
        <f t="shared" si="17"/>
        <v>-5.0549973746092158E-2</v>
      </c>
      <c r="F43" s="107">
        <f t="shared" si="17"/>
        <v>-0.11154544703247682</v>
      </c>
      <c r="G43" s="107">
        <f t="shared" si="17"/>
        <v>-0.17202291712951046</v>
      </c>
      <c r="H43" s="128" t="s">
        <v>165</v>
      </c>
      <c r="I43" s="107">
        <f t="shared" si="18"/>
        <v>5.5353736599812242E-2</v>
      </c>
      <c r="J43" s="107">
        <f t="shared" si="19"/>
        <v>2.8625669114138219E-2</v>
      </c>
      <c r="K43" s="107">
        <f t="shared" si="19"/>
        <v>-8.55250368401137E-2</v>
      </c>
      <c r="L43" s="107">
        <f t="shared" si="19"/>
        <v>-3.1179816837668239E-2</v>
      </c>
      <c r="M43" s="128" t="s">
        <v>165</v>
      </c>
      <c r="N43" s="107">
        <f t="shared" si="20"/>
        <v>4.557155982413108E-2</v>
      </c>
      <c r="O43" s="107">
        <f t="shared" si="21"/>
        <v>-6.5749832341243764E-2</v>
      </c>
      <c r="P43" s="107">
        <f t="shared" si="21"/>
        <v>-3.5552874527340461E-2</v>
      </c>
      <c r="Q43" s="107">
        <f t="shared" si="21"/>
        <v>-8.581266423361511E-2</v>
      </c>
      <c r="R43" s="128" t="s">
        <v>165</v>
      </c>
      <c r="S43" s="107">
        <f t="shared" si="22"/>
        <v>-9.5457504829448592E-2</v>
      </c>
      <c r="T43" s="107">
        <f t="shared" si="23"/>
        <v>2.4850695116251265E-2</v>
      </c>
      <c r="U43" s="107">
        <f t="shared" si="23"/>
        <v>-1.295641919814694E-2</v>
      </c>
      <c r="V43" s="107">
        <f t="shared" si="23"/>
        <v>1.3766324819699083E-2</v>
      </c>
      <c r="W43" s="128" t="s">
        <v>165</v>
      </c>
    </row>
    <row r="44" spans="1:23" x14ac:dyDescent="0.35">
      <c r="A44" s="78" t="s">
        <v>13</v>
      </c>
      <c r="D44" s="107">
        <v>2.6251101783822284E-2</v>
      </c>
      <c r="E44" s="107">
        <f>SUM(E9:E10)/SUM(D9:D10)-1</f>
        <v>1.0820100149157463E-2</v>
      </c>
      <c r="F44" s="107">
        <f>SUM(F9:F10)/SUM(E9:E10)-1</f>
        <v>-2.6056371771942421E-2</v>
      </c>
      <c r="G44" s="107">
        <f>SUM(G9:G10)/SUM(F9:F10)-1</f>
        <v>-1.2406813533761718E-2</v>
      </c>
      <c r="H44" s="128" t="s">
        <v>165</v>
      </c>
      <c r="I44" s="107">
        <f t="shared" si="18"/>
        <v>5.5017313567986559E-3</v>
      </c>
      <c r="J44" s="107">
        <f t="shared" si="19"/>
        <v>1.1410165023562513E-2</v>
      </c>
      <c r="K44" s="107">
        <f t="shared" si="19"/>
        <v>2.9654354448709563E-2</v>
      </c>
      <c r="L44" s="107">
        <f t="shared" si="19"/>
        <v>2.1156206825736712E-2</v>
      </c>
      <c r="M44" s="128" t="s">
        <v>165</v>
      </c>
      <c r="N44" s="107">
        <f t="shared" si="20"/>
        <v>1.1595961748358308E-2</v>
      </c>
      <c r="O44" s="107">
        <f t="shared" si="21"/>
        <v>4.5785798826101676E-2</v>
      </c>
      <c r="P44" s="107">
        <f t="shared" si="21"/>
        <v>2.8710841834628242E-2</v>
      </c>
      <c r="Q44" s="107">
        <f t="shared" si="21"/>
        <v>2.1545657449538069E-2</v>
      </c>
      <c r="R44" s="128" t="s">
        <v>165</v>
      </c>
      <c r="S44" s="107">
        <f t="shared" si="22"/>
        <v>3.9517577406838145E-2</v>
      </c>
      <c r="T44" s="107">
        <f t="shared" si="23"/>
        <v>6.5124458118746009E-3</v>
      </c>
      <c r="U44" s="107">
        <f t="shared" si="23"/>
        <v>-2.3663295743389101E-3</v>
      </c>
      <c r="V44" s="107">
        <f t="shared" si="23"/>
        <v>3.6118681922967522E-3</v>
      </c>
      <c r="W44" s="128" t="s">
        <v>165</v>
      </c>
    </row>
    <row r="45" spans="1:23" outlineLevel="1" x14ac:dyDescent="0.35">
      <c r="A45" s="77" t="s">
        <v>14</v>
      </c>
      <c r="D45" s="107">
        <v>1.7544278827784421E-2</v>
      </c>
      <c r="E45" s="107">
        <f t="shared" ref="E45:G46" si="24">E9/D9-1</f>
        <v>1.7936777518489322E-2</v>
      </c>
      <c r="F45" s="107">
        <f t="shared" si="24"/>
        <v>7.3689919064532372E-3</v>
      </c>
      <c r="G45" s="107">
        <f t="shared" si="24"/>
        <v>-5.9075014330902675E-3</v>
      </c>
      <c r="H45" s="128" t="s">
        <v>165</v>
      </c>
      <c r="I45" s="107">
        <f t="shared" si="18"/>
        <v>-2.3184493673988893E-3</v>
      </c>
      <c r="J45" s="107">
        <f t="shared" ref="J45:L46" si="25">J9/I9-1</f>
        <v>4.4888622507142095E-3</v>
      </c>
      <c r="K45" s="107">
        <f t="shared" si="25"/>
        <v>1.6476186646932289E-2</v>
      </c>
      <c r="L45" s="107">
        <f t="shared" si="25"/>
        <v>4.7575315729468937E-3</v>
      </c>
      <c r="M45" s="128" t="s">
        <v>165</v>
      </c>
      <c r="N45" s="107">
        <f t="shared" si="20"/>
        <v>9.7044140312425586E-3</v>
      </c>
      <c r="O45" s="107">
        <f t="shared" ref="O45:Q46" si="26">O9/N9-1</f>
        <v>2.7357210782266828E-2</v>
      </c>
      <c r="P45" s="107">
        <f t="shared" si="26"/>
        <v>1.7265722466929034E-2</v>
      </c>
      <c r="Q45" s="107">
        <f t="shared" si="26"/>
        <v>1.7381841128830011E-2</v>
      </c>
      <c r="R45" s="128" t="s">
        <v>165</v>
      </c>
      <c r="S45" s="107">
        <f t="shared" si="22"/>
        <v>1.6475553240561824E-2</v>
      </c>
      <c r="T45" s="107">
        <f t="shared" si="23"/>
        <v>1.6131561816064899E-2</v>
      </c>
      <c r="U45" s="107">
        <f t="shared" si="23"/>
        <v>-7.4954636923842966E-3</v>
      </c>
      <c r="V45" s="107">
        <f t="shared" si="23"/>
        <v>2.1807883593529143E-2</v>
      </c>
      <c r="W45" s="128" t="s">
        <v>165</v>
      </c>
    </row>
    <row r="46" spans="1:23" outlineLevel="1" x14ac:dyDescent="0.35">
      <c r="A46" s="77" t="s">
        <v>67</v>
      </c>
      <c r="D46" s="107">
        <v>4.624421787665467E-2</v>
      </c>
      <c r="E46" s="107">
        <f t="shared" si="24"/>
        <v>-5.0733541648465552E-3</v>
      </c>
      <c r="F46" s="107">
        <f t="shared" si="24"/>
        <v>-0.10243061230232098</v>
      </c>
      <c r="G46" s="107">
        <f t="shared" si="24"/>
        <v>-2.9073862153953467E-2</v>
      </c>
      <c r="H46" s="128" t="s">
        <v>165</v>
      </c>
      <c r="I46" s="107">
        <f t="shared" si="18"/>
        <v>2.6034556249428631E-2</v>
      </c>
      <c r="J46" s="107">
        <f t="shared" si="25"/>
        <v>2.9080700692841299E-2</v>
      </c>
      <c r="K46" s="107">
        <f t="shared" si="25"/>
        <v>6.2495068586184921E-2</v>
      </c>
      <c r="L46" s="107">
        <f t="shared" si="25"/>
        <v>6.0252592520638526E-2</v>
      </c>
      <c r="M46" s="128" t="s">
        <v>165</v>
      </c>
      <c r="N46" s="107">
        <f t="shared" si="20"/>
        <v>1.5869593267118898E-2</v>
      </c>
      <c r="O46" s="107">
        <f t="shared" si="26"/>
        <v>8.7169385471827843E-2</v>
      </c>
      <c r="P46" s="107">
        <f t="shared" si="26"/>
        <v>5.2998220920324801E-2</v>
      </c>
      <c r="Q46" s="107">
        <f t="shared" si="26"/>
        <v>3.0081741083443525E-2</v>
      </c>
      <c r="R46" s="128" t="s">
        <v>165</v>
      </c>
      <c r="S46" s="107">
        <f t="shared" si="22"/>
        <v>8.617277347535568E-2</v>
      </c>
      <c r="T46" s="107">
        <f t="shared" si="23"/>
        <v>-1.1714444461005447E-2</v>
      </c>
      <c r="U46" s="107">
        <f t="shared" si="23"/>
        <v>7.6265111511373274E-3</v>
      </c>
      <c r="V46" s="107">
        <f t="shared" si="23"/>
        <v>-3.1306514527983165E-2</v>
      </c>
      <c r="W46" s="128" t="s">
        <v>165</v>
      </c>
    </row>
    <row r="47" spans="1:23" x14ac:dyDescent="0.35">
      <c r="A47" s="78" t="s">
        <v>62</v>
      </c>
      <c r="D47" s="107">
        <v>-0.14312958019421063</v>
      </c>
      <c r="E47" s="107">
        <f>E11/D11-1</f>
        <v>9.7748246884579171E-3</v>
      </c>
      <c r="F47" s="107">
        <f t="shared" ref="F47:G47" si="27">F11/E11-1</f>
        <v>-2.300898396477935E-2</v>
      </c>
      <c r="G47" s="107">
        <f t="shared" si="27"/>
        <v>1.2280648773738578E-2</v>
      </c>
      <c r="H47" s="128" t="s">
        <v>165</v>
      </c>
      <c r="I47" s="107">
        <f t="shared" si="18"/>
        <v>-4.2923725903344256E-2</v>
      </c>
      <c r="J47" s="107">
        <f>J11/I11-1</f>
        <v>4.6303114551990321E-2</v>
      </c>
      <c r="K47" s="107">
        <f t="shared" ref="K47:L47" si="28">K11/J11-1</f>
        <v>-7.105710058480752E-2</v>
      </c>
      <c r="L47" s="107">
        <f t="shared" si="28"/>
        <v>6.798337984051317E-2</v>
      </c>
      <c r="M47" s="128" t="s">
        <v>165</v>
      </c>
      <c r="N47" s="107">
        <f t="shared" si="20"/>
        <v>-3.5944047063772966E-2</v>
      </c>
      <c r="O47" s="107">
        <f>O11/N11-1</f>
        <v>1.0295896944927607E-2</v>
      </c>
      <c r="P47" s="107">
        <f t="shared" ref="P47:Q47" si="29">P11/O11-1</f>
        <v>3.8610931064695375E-2</v>
      </c>
      <c r="Q47" s="107">
        <f t="shared" si="29"/>
        <v>1.4713266879093689E-2</v>
      </c>
      <c r="R47" s="128" t="s">
        <v>165</v>
      </c>
      <c r="S47" s="107">
        <f t="shared" si="22"/>
        <v>1.1490797877233838E-2</v>
      </c>
      <c r="T47" s="107">
        <f t="shared" si="23"/>
        <v>1.8969421580113721E-2</v>
      </c>
      <c r="U47" s="107">
        <f t="shared" si="23"/>
        <v>3.6374134324892449E-2</v>
      </c>
      <c r="V47" s="107">
        <f t="shared" si="23"/>
        <v>7.0446599275273414E-3</v>
      </c>
      <c r="W47" s="128" t="s">
        <v>165</v>
      </c>
    </row>
    <row r="49" spans="1:23" ht="15.5" x14ac:dyDescent="0.35">
      <c r="A49" s="112" t="s">
        <v>169</v>
      </c>
      <c r="D49" s="107">
        <v>5.5611186024657977E-2</v>
      </c>
      <c r="E49" s="107">
        <v>3.0231476145564429E-2</v>
      </c>
      <c r="F49" s="107">
        <v>-1.4523327463294988E-3</v>
      </c>
      <c r="G49" s="107">
        <v>-7.3567627479240394E-2</v>
      </c>
      <c r="H49" s="108">
        <v>1.8456811674478768E-3</v>
      </c>
      <c r="I49" s="107">
        <f t="shared" ref="I49:S50" si="30">I6/D6-1</f>
        <v>-6.8170172560964026E-2</v>
      </c>
      <c r="J49" s="107">
        <f t="shared" si="30"/>
        <v>-5.1590863426525413E-2</v>
      </c>
      <c r="K49" s="107">
        <f t="shared" si="30"/>
        <v>-8.9879450656445981E-3</v>
      </c>
      <c r="L49" s="107">
        <f t="shared" si="30"/>
        <v>4.6593585341575761E-2</v>
      </c>
      <c r="M49" s="108">
        <f t="shared" si="30"/>
        <v>-2.1951434251249013E-2</v>
      </c>
      <c r="N49" s="107">
        <f t="shared" si="30"/>
        <v>5.0632356562578584E-2</v>
      </c>
      <c r="O49" s="107">
        <f t="shared" si="30"/>
        <v>6.1503338163124699E-2</v>
      </c>
      <c r="P49" s="107">
        <f t="shared" si="30"/>
        <v>8.2069952702045423E-2</v>
      </c>
      <c r="Q49" s="107">
        <f t="shared" si="30"/>
        <v>7.1692049589459517E-2</v>
      </c>
      <c r="R49" s="108">
        <f t="shared" si="30"/>
        <v>6.6579796415521475E-2</v>
      </c>
      <c r="S49" s="107">
        <f t="shared" si="30"/>
        <v>8.4455373309993087E-2</v>
      </c>
      <c r="T49" s="107">
        <f t="shared" ref="T49:W54" si="31">T6/O6-1</f>
        <v>6.4873785390365368E-2</v>
      </c>
      <c r="U49" s="107">
        <f t="shared" si="31"/>
        <v>4.2298208184818886E-2</v>
      </c>
      <c r="V49" s="107">
        <f t="shared" si="31"/>
        <v>3.8120263500379448E-2</v>
      </c>
      <c r="W49" s="108">
        <f t="shared" si="31"/>
        <v>5.7022641775851479E-2</v>
      </c>
    </row>
    <row r="50" spans="1:23" x14ac:dyDescent="0.35">
      <c r="A50" s="78" t="s">
        <v>11</v>
      </c>
      <c r="D50" s="107">
        <v>-0.10210177336328408</v>
      </c>
      <c r="E50" s="107">
        <v>-0.1317538436752832</v>
      </c>
      <c r="F50" s="107">
        <v>-0.16657159800029608</v>
      </c>
      <c r="G50" s="107">
        <v>-0.30460607617090463</v>
      </c>
      <c r="H50" s="108">
        <v>-0.17338144445015513</v>
      </c>
      <c r="I50" s="107">
        <f t="shared" si="30"/>
        <v>-0.26290460726286402</v>
      </c>
      <c r="J50" s="107">
        <f t="shared" si="30"/>
        <v>-0.20143744210880277</v>
      </c>
      <c r="K50" s="107">
        <f t="shared" si="30"/>
        <v>-0.17804972323090618</v>
      </c>
      <c r="L50" s="107">
        <f t="shared" si="30"/>
        <v>-3.8231813217562416E-2</v>
      </c>
      <c r="M50" s="108">
        <f t="shared" si="30"/>
        <v>-0.18074395378618535</v>
      </c>
      <c r="N50" s="107">
        <f t="shared" si="30"/>
        <v>-4.7146536399046535E-2</v>
      </c>
      <c r="O50" s="107">
        <f t="shared" si="30"/>
        <v>-0.13457000456728951</v>
      </c>
      <c r="P50" s="107">
        <f t="shared" si="30"/>
        <v>-8.7277940875716831E-2</v>
      </c>
      <c r="Q50" s="107">
        <f t="shared" si="30"/>
        <v>-0.13874735267955429</v>
      </c>
      <c r="R50" s="108">
        <f t="shared" si="30"/>
        <v>-0.10155915287219075</v>
      </c>
      <c r="S50" s="107">
        <f t="shared" si="30"/>
        <v>-0.25491506414872633</v>
      </c>
      <c r="T50" s="107">
        <f t="shared" si="31"/>
        <v>-0.18265916254377623</v>
      </c>
      <c r="U50" s="107">
        <f t="shared" si="31"/>
        <v>-0.16350932505190352</v>
      </c>
      <c r="V50" s="107">
        <f>V7/Q7-1</f>
        <v>-7.2393541114658122E-2</v>
      </c>
      <c r="W50" s="108">
        <f t="shared" si="31"/>
        <v>-0.17286791242832045</v>
      </c>
    </row>
    <row r="51" spans="1:23" x14ac:dyDescent="0.35">
      <c r="A51" s="78" t="s">
        <v>13</v>
      </c>
      <c r="D51" s="107">
        <v>0.11142451059238589</v>
      </c>
      <c r="E51" s="107">
        <v>8.6633104081334844E-2</v>
      </c>
      <c r="F51" s="107">
        <v>5.250087861802788E-2</v>
      </c>
      <c r="G51" s="107">
        <v>-2.2093927783291001E-3</v>
      </c>
      <c r="H51" s="108">
        <v>6.0912187353844516E-2</v>
      </c>
      <c r="I51" s="107">
        <f t="shared" ref="I51" si="32">I8/D8-1</f>
        <v>-2.2383331575433152E-2</v>
      </c>
      <c r="J51" s="107">
        <f t="shared" ref="J51" si="33">J8/E8-1</f>
        <v>-2.1812649159655084E-2</v>
      </c>
      <c r="K51" s="107">
        <f t="shared" ref="K51" si="34">K8/F8-1</f>
        <v>3.4140823008254273E-2</v>
      </c>
      <c r="L51" s="107">
        <f t="shared" ref="L51" si="35">L8/G8-1</f>
        <v>6.9285749049520673E-2</v>
      </c>
      <c r="M51" s="108">
        <f t="shared" ref="M51" si="36">M8/H8-1</f>
        <v>1.4251371580565442E-2</v>
      </c>
      <c r="N51" s="107">
        <f t="shared" ref="N51" si="37">N8/I8-1</f>
        <v>7.5766567039089017E-2</v>
      </c>
      <c r="O51" s="107">
        <f t="shared" ref="O51" si="38">O8/J8-1</f>
        <v>0.11232953510525356</v>
      </c>
      <c r="P51" s="107">
        <f t="shared" ref="P51" si="39">P8/K8-1</f>
        <v>0.11131026398494748</v>
      </c>
      <c r="Q51" s="107">
        <f t="shared" ref="Q51" si="40">Q8/L8-1</f>
        <v>0.11173409774578924</v>
      </c>
      <c r="R51" s="108">
        <f t="shared" ref="R51" si="41">R8/M8-1</f>
        <v>0.10303523400415893</v>
      </c>
      <c r="S51" s="107">
        <f t="shared" ref="S51" si="42">S8/N8-1</f>
        <v>0.14241968108682523</v>
      </c>
      <c r="T51" s="107">
        <f t="shared" si="31"/>
        <v>9.9517347285690505E-2</v>
      </c>
      <c r="U51" s="107">
        <f t="shared" si="31"/>
        <v>6.6301123951453045E-2</v>
      </c>
      <c r="V51" s="107">
        <f t="shared" si="31"/>
        <v>4.7581628153831934E-2</v>
      </c>
      <c r="W51" s="108">
        <f t="shared" si="31"/>
        <v>8.7692239303517105E-2</v>
      </c>
    </row>
    <row r="52" spans="1:23" outlineLevel="1" x14ac:dyDescent="0.35">
      <c r="A52" s="77" t="s">
        <v>14</v>
      </c>
      <c r="D52" s="107">
        <v>7.9076752424055874E-2</v>
      </c>
      <c r="E52" s="107">
        <v>5.1658597112505866E-2</v>
      </c>
      <c r="F52" s="107">
        <v>6.1837777437490526E-2</v>
      </c>
      <c r="G52" s="107">
        <v>3.7264459182383192E-2</v>
      </c>
      <c r="H52" s="108">
        <v>5.7147138227945371E-2</v>
      </c>
      <c r="I52" s="107">
        <f t="shared" ref="I52:S53" si="43">I9/D9-1</f>
        <v>1.7016787952785162E-2</v>
      </c>
      <c r="J52" s="107">
        <f t="shared" si="43"/>
        <v>3.5810266242330968E-3</v>
      </c>
      <c r="K52" s="107">
        <f t="shared" si="43"/>
        <v>1.2653975981170795E-2</v>
      </c>
      <c r="L52" s="107">
        <f t="shared" si="43"/>
        <v>2.3518144147717912E-2</v>
      </c>
      <c r="M52" s="108">
        <f t="shared" si="43"/>
        <v>1.4180487151478127E-2</v>
      </c>
      <c r="N52" s="107">
        <f t="shared" si="43"/>
        <v>3.5852359234001208E-2</v>
      </c>
      <c r="O52" s="107">
        <f t="shared" si="43"/>
        <v>5.943473398041399E-2</v>
      </c>
      <c r="P52" s="107">
        <f t="shared" si="43"/>
        <v>6.0257637342455039E-2</v>
      </c>
      <c r="Q52" s="107">
        <f t="shared" si="43"/>
        <v>7.3579279830514821E-2</v>
      </c>
      <c r="R52" s="108">
        <f t="shared" si="43"/>
        <v>5.740302480383086E-2</v>
      </c>
      <c r="S52" s="107">
        <f t="shared" si="43"/>
        <v>8.0778767774664972E-2</v>
      </c>
      <c r="T52" s="107">
        <f t="shared" si="31"/>
        <v>6.8969396185279308E-2</v>
      </c>
      <c r="U52" s="107">
        <f t="shared" si="31"/>
        <v>4.2949694908641645E-2</v>
      </c>
      <c r="V52" s="107">
        <f t="shared" si="31"/>
        <v>4.7486968380211492E-2</v>
      </c>
      <c r="W52" s="108">
        <f t="shared" si="31"/>
        <v>5.9726705043648742E-2</v>
      </c>
    </row>
    <row r="53" spans="1:23" outlineLevel="1" x14ac:dyDescent="0.35">
      <c r="A53" s="77" t="s">
        <v>67</v>
      </c>
      <c r="D53" s="107">
        <v>0.19117009660143736</v>
      </c>
      <c r="E53" s="107">
        <v>0.17599515341380223</v>
      </c>
      <c r="F53" s="107">
        <v>2.9290942711123646E-2</v>
      </c>
      <c r="G53" s="107">
        <v>-9.2851560290704294E-2</v>
      </c>
      <c r="H53" s="108">
        <v>7.0121358895150143E-2</v>
      </c>
      <c r="I53" s="107">
        <f t="shared" si="43"/>
        <v>-0.11037439358234047</v>
      </c>
      <c r="J53" s="107">
        <f t="shared" si="43"/>
        <v>-7.9835135344977992E-2</v>
      </c>
      <c r="K53" s="107">
        <f t="shared" si="43"/>
        <v>8.9242396612946751E-2</v>
      </c>
      <c r="L53" s="107">
        <f t="shared" si="43"/>
        <v>0.18945409941718028</v>
      </c>
      <c r="M53" s="108">
        <f t="shared" si="43"/>
        <v>1.4422650205425436E-2</v>
      </c>
      <c r="N53" s="107">
        <f t="shared" si="43"/>
        <v>0.17767013286742905</v>
      </c>
      <c r="O53" s="107">
        <f t="shared" si="43"/>
        <v>0.24414626936061734</v>
      </c>
      <c r="P53" s="107">
        <f t="shared" si="43"/>
        <v>0.23302577765811172</v>
      </c>
      <c r="Q53" s="107">
        <f t="shared" si="43"/>
        <v>0.19793844298108731</v>
      </c>
      <c r="R53" s="108">
        <f t="shared" si="43"/>
        <v>0.2132703921076986</v>
      </c>
      <c r="S53" s="107">
        <f t="shared" si="43"/>
        <v>0.28084168449304059</v>
      </c>
      <c r="T53" s="107">
        <f t="shared" si="31"/>
        <v>0.16434233030516854</v>
      </c>
      <c r="U53" s="107">
        <f t="shared" si="31"/>
        <v>0.11417301260545432</v>
      </c>
      <c r="V53" s="107">
        <f t="shared" si="31"/>
        <v>4.777329405376296E-2</v>
      </c>
      <c r="W53" s="108">
        <f t="shared" si="31"/>
        <v>0.14657046364377591</v>
      </c>
    </row>
    <row r="54" spans="1:23" x14ac:dyDescent="0.35">
      <c r="A54" s="78" t="s">
        <v>62</v>
      </c>
      <c r="D54" s="107">
        <v>1.0584654848859731E-2</v>
      </c>
      <c r="E54" s="107">
        <v>-2.6147076472485931E-2</v>
      </c>
      <c r="F54" s="107">
        <v>-6.0779060808454077E-2</v>
      </c>
      <c r="G54" s="107">
        <v>-0.14428096158278958</v>
      </c>
      <c r="H54" s="108">
        <v>-5.8640465163602773E-2</v>
      </c>
      <c r="I54" s="107">
        <f>I11/D11-1</f>
        <v>-4.4209754436917881E-2</v>
      </c>
      <c r="J54" s="107">
        <f t="shared" ref="J54:R54" si="44">J11/E11-1</f>
        <v>-9.6343399137474028E-3</v>
      </c>
      <c r="K54" s="107">
        <f t="shared" si="44"/>
        <v>-5.8340217400117189E-2</v>
      </c>
      <c r="L54" s="107">
        <f t="shared" si="44"/>
        <v>-6.523538211297808E-3</v>
      </c>
      <c r="M54" s="108">
        <f t="shared" si="44"/>
        <v>-2.953914364399346E-2</v>
      </c>
      <c r="N54" s="107">
        <f t="shared" si="44"/>
        <v>7.2159660776738299E-4</v>
      </c>
      <c r="O54" s="107">
        <f t="shared" si="44"/>
        <v>-3.3716989870656744E-2</v>
      </c>
      <c r="P54" s="107">
        <f t="shared" si="44"/>
        <v>8.0359295984969492E-2</v>
      </c>
      <c r="Q54" s="107">
        <f t="shared" si="44"/>
        <v>2.6471882732683527E-2</v>
      </c>
      <c r="R54" s="108">
        <f t="shared" si="44"/>
        <v>1.7510519107691414E-2</v>
      </c>
      <c r="S54" s="107">
        <f>S11/N11-1</f>
        <v>7.6977804557481377E-2</v>
      </c>
      <c r="T54" s="107">
        <f t="shared" si="31"/>
        <v>8.6223802237591851E-2</v>
      </c>
      <c r="U54" s="107">
        <f t="shared" si="31"/>
        <v>8.3884464390405089E-2</v>
      </c>
      <c r="V54" s="107">
        <f t="shared" si="31"/>
        <v>7.5693102150820479E-2</v>
      </c>
      <c r="W54" s="108">
        <f t="shared" si="31"/>
        <v>8.0668211168727577E-2</v>
      </c>
    </row>
    <row r="55" spans="1:23" x14ac:dyDescent="0.35">
      <c r="A55" s="80"/>
    </row>
  </sheetData>
  <hyperlinks>
    <hyperlink ref="B1" location="Index!A1" display="Index" xr:uid="{C5918DE1-0938-4384-84C1-AE69A5A40575}"/>
  </hyperlinks>
  <pageMargins left="0.7" right="0.7" top="0.75" bottom="0.75" header="0.3" footer="0.3"/>
  <pageSetup paperSize="9" orientation="portrait" r:id="rId1"/>
  <headerFooter>
    <oddFooter>&amp;L_x000D_&amp;1#&amp;"Calibri"&amp;10&amp;K000000 Tata Communications - Public</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CFDD9-5342-49C9-86AD-7A019161ACE8}">
  <sheetPr codeName="Sheet8">
    <outlinePr summaryBelow="0"/>
  </sheetPr>
  <dimension ref="A1:R28"/>
  <sheetViews>
    <sheetView showGridLines="0" zoomScale="90" zoomScaleNormal="90" workbookViewId="0">
      <pane xSplit="1" ySplit="4" topLeftCell="B16" activePane="bottomRight" state="frozen"/>
      <selection pane="topRight" activeCell="B1" sqref="B1"/>
      <selection pane="bottomLeft" activeCell="A5" sqref="A5"/>
      <selection pane="bottomRight" activeCell="B1" sqref="B1"/>
    </sheetView>
  </sheetViews>
  <sheetFormatPr defaultColWidth="9.1796875" defaultRowHeight="14.5" outlineLevelCol="1" x14ac:dyDescent="0.35"/>
  <cols>
    <col min="1" max="1" width="33.81640625" customWidth="1"/>
    <col min="2" max="2" width="6.26953125" customWidth="1"/>
    <col min="3" max="3" width="0.81640625" customWidth="1"/>
    <col min="4" max="7" width="9.1796875" style="15" customWidth="1" outlineLevel="1"/>
    <col min="8" max="8" width="9.1796875" style="16"/>
    <col min="9" max="9" width="9.1796875" style="15" customWidth="1" outlineLevel="1"/>
    <col min="10" max="12" width="9.1796875" style="15" outlineLevel="1"/>
    <col min="13" max="13" width="9.1796875" style="16"/>
    <col min="14" max="17" width="9.1796875" style="15" outlineLevel="1"/>
    <col min="18" max="18" width="9.1796875" style="16"/>
  </cols>
  <sheetData>
    <row r="1" spans="1:18" ht="18.5" x14ac:dyDescent="0.45">
      <c r="A1" s="13" t="s">
        <v>2</v>
      </c>
      <c r="B1" s="68" t="s">
        <v>3</v>
      </c>
      <c r="C1" s="51"/>
    </row>
    <row r="2" spans="1:18" ht="15.5" x14ac:dyDescent="0.35">
      <c r="A2" s="8" t="s">
        <v>174</v>
      </c>
      <c r="B2" s="8"/>
      <c r="C2" s="8"/>
    </row>
    <row r="3" spans="1:18" s="54" customFormat="1" ht="15.5" x14ac:dyDescent="0.35">
      <c r="A3" s="52"/>
      <c r="B3" s="52"/>
      <c r="C3" s="52"/>
      <c r="D3" s="27"/>
      <c r="E3" s="27"/>
      <c r="F3" s="27"/>
      <c r="G3" s="27"/>
      <c r="H3" s="53"/>
      <c r="I3" s="27"/>
      <c r="J3" s="27"/>
      <c r="K3" s="27"/>
      <c r="L3" s="27"/>
      <c r="M3" s="53"/>
      <c r="N3" s="27"/>
      <c r="O3" s="27"/>
      <c r="P3" s="27"/>
      <c r="Q3" s="27"/>
      <c r="R3" s="53"/>
    </row>
    <row r="4" spans="1:18" s="34" customFormat="1" x14ac:dyDescent="0.35">
      <c r="A4" s="55" t="s">
        <v>5</v>
      </c>
      <c r="B4" s="19"/>
      <c r="C4" s="19"/>
      <c r="D4" s="21">
        <v>44742</v>
      </c>
      <c r="E4" s="21">
        <v>44834</v>
      </c>
      <c r="F4" s="21">
        <v>44926</v>
      </c>
      <c r="G4" s="21">
        <v>45016</v>
      </c>
      <c r="H4" s="22" t="s">
        <v>9</v>
      </c>
      <c r="I4" s="21">
        <v>45107</v>
      </c>
      <c r="J4" s="21">
        <v>45199</v>
      </c>
      <c r="K4" s="21">
        <v>45291</v>
      </c>
      <c r="L4" s="21">
        <v>45382</v>
      </c>
      <c r="M4" s="22" t="s">
        <v>191</v>
      </c>
      <c r="N4" s="21">
        <v>45473</v>
      </c>
      <c r="O4" s="21">
        <v>45565</v>
      </c>
      <c r="P4" s="21">
        <v>45657</v>
      </c>
      <c r="Q4" s="21">
        <v>45747</v>
      </c>
      <c r="R4" s="22" t="s">
        <v>203</v>
      </c>
    </row>
    <row r="5" spans="1:18" s="34" customFormat="1" ht="15" customHeight="1" x14ac:dyDescent="0.35">
      <c r="A5" s="55"/>
      <c r="B5" s="19"/>
      <c r="C5" s="19"/>
      <c r="D5" s="24"/>
      <c r="E5" s="24"/>
      <c r="F5" s="24"/>
      <c r="G5" s="24"/>
      <c r="H5" s="25"/>
      <c r="I5" s="24"/>
      <c r="J5" s="24"/>
      <c r="K5" s="24"/>
      <c r="L5" s="24"/>
      <c r="M5" s="25"/>
      <c r="N5" s="24"/>
      <c r="O5" s="24"/>
      <c r="P5" s="24"/>
      <c r="Q5" s="24"/>
      <c r="R5" s="25"/>
    </row>
    <row r="6" spans="1:18" ht="15.5" x14ac:dyDescent="0.35">
      <c r="A6" s="60" t="s">
        <v>74</v>
      </c>
      <c r="B6" s="57"/>
      <c r="C6" s="57"/>
      <c r="D6" s="67">
        <f>SUM(D7:D8,D11:D12)</f>
        <v>345.67443170903834</v>
      </c>
      <c r="E6" s="67">
        <f t="shared" ref="E6:G6" si="0">SUM(E7:E8,E11:E12)</f>
        <v>420.54395694179743</v>
      </c>
      <c r="F6" s="67">
        <f t="shared" si="0"/>
        <v>391.04832596836792</v>
      </c>
      <c r="G6" s="67">
        <f t="shared" si="0"/>
        <v>531.39402760439714</v>
      </c>
      <c r="H6" s="74">
        <f>SUM(D6:G6)</f>
        <v>1688.6607422236007</v>
      </c>
      <c r="I6" s="67">
        <f>SUM(I7:I8,I11:I12)</f>
        <v>434.68291260771656</v>
      </c>
      <c r="J6" s="67">
        <f>SUM(J7:J8,J11:J12)</f>
        <v>536.44369274194469</v>
      </c>
      <c r="K6" s="67">
        <f>SUM(K7:K8,K11:K12)</f>
        <v>522.84487089033462</v>
      </c>
      <c r="L6" s="67">
        <f>SUM(L7:L8,L11:L12)</f>
        <v>534.43179825069501</v>
      </c>
      <c r="M6" s="74">
        <f t="shared" ref="M6:M10" si="1">SUM(I6:L6)</f>
        <v>2028.4032744906908</v>
      </c>
      <c r="N6" s="67">
        <f>SUM(N7:N8,N11:N12)</f>
        <v>455.95741841501524</v>
      </c>
      <c r="O6" s="67">
        <f>SUM(O7:O8,O11:O12)</f>
        <v>527.8313478675218</v>
      </c>
      <c r="P6" s="67">
        <f>SUM(P7:P8,P11:P12)</f>
        <v>753.25939440778768</v>
      </c>
      <c r="Q6" s="67">
        <f>SUM(Q7:Q8,Q11:Q12)</f>
        <v>597.02310707983304</v>
      </c>
      <c r="R6" s="74">
        <f>SUM(N6:Q6)</f>
        <v>2334.0712677701576</v>
      </c>
    </row>
    <row r="7" spans="1:18" x14ac:dyDescent="0.35">
      <c r="A7" s="78" t="s">
        <v>11</v>
      </c>
      <c r="B7" s="57"/>
      <c r="C7" s="57"/>
      <c r="D7" s="67">
        <v>0.96098602431999991</v>
      </c>
      <c r="E7" s="67">
        <v>2.07818746368</v>
      </c>
      <c r="F7" s="67">
        <v>3.6855635045100015</v>
      </c>
      <c r="G7" s="67">
        <v>1.8672257470099942</v>
      </c>
      <c r="H7" s="145">
        <f t="shared" ref="H7:H12" si="2">SUM(D7:G7)</f>
        <v>8.591962739519996</v>
      </c>
      <c r="I7" s="143">
        <v>0.73572048759999997</v>
      </c>
      <c r="J7" s="143">
        <v>6.7967464067008159</v>
      </c>
      <c r="K7" s="143">
        <v>2.2199759228858662</v>
      </c>
      <c r="L7" s="143">
        <v>5.0596381834161726</v>
      </c>
      <c r="M7" s="145">
        <f t="shared" si="1"/>
        <v>14.812081000602856</v>
      </c>
      <c r="N7" s="143">
        <v>0.649040968</v>
      </c>
      <c r="O7" s="143">
        <v>2.5517355119999996</v>
      </c>
      <c r="P7" s="143">
        <v>3.0612561139447334</v>
      </c>
      <c r="Q7" s="143">
        <v>0.27567805547076307</v>
      </c>
      <c r="R7" s="145">
        <f t="shared" ref="R7:R10" si="3">SUM(N7:Q7)</f>
        <v>6.5377106494154962</v>
      </c>
    </row>
    <row r="8" spans="1:18" x14ac:dyDescent="0.35">
      <c r="A8" s="78" t="s">
        <v>13</v>
      </c>
      <c r="B8" s="57"/>
      <c r="C8" s="57"/>
      <c r="D8" s="67">
        <f>SUM(D9:D10)</f>
        <v>296.700064172</v>
      </c>
      <c r="E8" s="67">
        <f t="shared" ref="E8:G8" si="4">SUM(E9:E10)</f>
        <v>364.166787892</v>
      </c>
      <c r="F8" s="67">
        <f t="shared" si="4"/>
        <v>333.03908675306246</v>
      </c>
      <c r="G8" s="67">
        <f t="shared" si="4"/>
        <v>472.53868104967205</v>
      </c>
      <c r="H8" s="74">
        <f t="shared" si="2"/>
        <v>1466.4446198667345</v>
      </c>
      <c r="I8" s="67">
        <v>383.80062743080015</v>
      </c>
      <c r="J8" s="67">
        <v>466.37624662607891</v>
      </c>
      <c r="K8" s="67">
        <v>452.38215804963448</v>
      </c>
      <c r="L8" s="67">
        <v>453.0635075893361</v>
      </c>
      <c r="M8" s="74">
        <f t="shared" si="1"/>
        <v>1755.6225396958496</v>
      </c>
      <c r="N8" s="67">
        <v>392.6537724043045</v>
      </c>
      <c r="O8" s="67">
        <v>475.39802319658668</v>
      </c>
      <c r="P8" s="67">
        <v>698.0736830919227</v>
      </c>
      <c r="Q8" s="67">
        <v>535.88254452401179</v>
      </c>
      <c r="R8" s="74">
        <f t="shared" si="3"/>
        <v>2102.0080232168257</v>
      </c>
    </row>
    <row r="9" spans="1:18" x14ac:dyDescent="0.35">
      <c r="A9" s="66" t="s">
        <v>14</v>
      </c>
      <c r="B9" s="57"/>
      <c r="C9" s="57"/>
      <c r="D9" s="67">
        <v>217.06987020340003</v>
      </c>
      <c r="E9" s="67">
        <v>221.54241890059998</v>
      </c>
      <c r="F9" s="67">
        <v>227.98036731372264</v>
      </c>
      <c r="G9" s="67">
        <v>340.95962294813256</v>
      </c>
      <c r="H9" s="74">
        <f t="shared" si="2"/>
        <v>1007.5522793658552</v>
      </c>
      <c r="I9" s="67">
        <v>312.01913802644816</v>
      </c>
      <c r="J9" s="67">
        <v>340.4746688241969</v>
      </c>
      <c r="K9" s="67">
        <v>306.38351735277149</v>
      </c>
      <c r="L9" s="67">
        <v>311.17258960857822</v>
      </c>
      <c r="M9" s="74">
        <f t="shared" si="1"/>
        <v>1270.0499138119949</v>
      </c>
      <c r="N9" s="67">
        <v>207.27440141206682</v>
      </c>
      <c r="O9" s="67">
        <v>341.51894011200307</v>
      </c>
      <c r="P9" s="67">
        <v>374.95647049925736</v>
      </c>
      <c r="Q9" s="67">
        <v>277.37314342298441</v>
      </c>
      <c r="R9" s="74">
        <f t="shared" si="3"/>
        <v>1201.1229554463116</v>
      </c>
    </row>
    <row r="10" spans="1:18" x14ac:dyDescent="0.35">
      <c r="A10" s="66" t="s">
        <v>67</v>
      </c>
      <c r="B10" s="57"/>
      <c r="C10" s="57"/>
      <c r="D10" s="67">
        <v>79.630193968599997</v>
      </c>
      <c r="E10" s="67">
        <v>142.62436899139999</v>
      </c>
      <c r="F10" s="67">
        <v>105.05871943933982</v>
      </c>
      <c r="G10" s="67">
        <v>131.57905810153949</v>
      </c>
      <c r="H10" s="74">
        <f t="shared" si="2"/>
        <v>458.8923405008793</v>
      </c>
      <c r="I10" s="67">
        <v>71.781489404351987</v>
      </c>
      <c r="J10" s="67">
        <v>125.90157780188201</v>
      </c>
      <c r="K10" s="67">
        <v>145.99864069686299</v>
      </c>
      <c r="L10" s="67">
        <v>141.89091798075788</v>
      </c>
      <c r="M10" s="74">
        <f t="shared" si="1"/>
        <v>485.57262588385487</v>
      </c>
      <c r="N10" s="67">
        <v>185.37937099223768</v>
      </c>
      <c r="O10" s="67">
        <v>133.87908308458358</v>
      </c>
      <c r="P10" s="67">
        <v>323.11721259266528</v>
      </c>
      <c r="Q10" s="67">
        <v>258.50940110102744</v>
      </c>
      <c r="R10" s="74">
        <f t="shared" si="3"/>
        <v>900.88506777051407</v>
      </c>
    </row>
    <row r="11" spans="1:18" x14ac:dyDescent="0.35">
      <c r="A11" s="78" t="s">
        <v>66</v>
      </c>
      <c r="B11" s="57"/>
      <c r="C11" s="57"/>
      <c r="D11" s="67">
        <v>9.2175909993584</v>
      </c>
      <c r="E11" s="67">
        <v>10.210251883477387</v>
      </c>
      <c r="F11" s="67">
        <v>11.372107054535382</v>
      </c>
      <c r="G11" s="67">
        <v>5.9405471818351385</v>
      </c>
      <c r="H11" s="74">
        <f t="shared" si="2"/>
        <v>36.740497119206303</v>
      </c>
      <c r="I11" s="67">
        <v>3.8435568657164292</v>
      </c>
      <c r="J11" s="67">
        <v>2.9339064673148845</v>
      </c>
      <c r="K11" s="67">
        <v>11.415077370744205</v>
      </c>
      <c r="L11" s="67">
        <v>1.6906092432429525</v>
      </c>
      <c r="M11" s="74">
        <f>SUM(I11:L11)</f>
        <v>19.883149947018474</v>
      </c>
      <c r="N11" s="143">
        <v>0.8651810173907537</v>
      </c>
      <c r="O11" s="143">
        <v>1.6997025042551919</v>
      </c>
      <c r="P11" s="143">
        <v>0.97794291912812636</v>
      </c>
      <c r="Q11" s="143">
        <v>1.9523784291030222</v>
      </c>
      <c r="R11" s="74">
        <f>SUM(N11:Q11)</f>
        <v>5.4952048698770941</v>
      </c>
    </row>
    <row r="12" spans="1:18" x14ac:dyDescent="0.35">
      <c r="A12" s="78" t="s">
        <v>62</v>
      </c>
      <c r="D12" s="67">
        <v>38.795790513360004</v>
      </c>
      <c r="E12" s="67">
        <v>44.088729702639995</v>
      </c>
      <c r="F12" s="67">
        <v>42.951568656260044</v>
      </c>
      <c r="G12" s="67">
        <v>51.047573625880005</v>
      </c>
      <c r="H12" s="74">
        <f t="shared" si="2"/>
        <v>176.88366249814004</v>
      </c>
      <c r="I12" s="63">
        <v>46.303007823599977</v>
      </c>
      <c r="J12" s="63">
        <v>60.336793241850053</v>
      </c>
      <c r="K12" s="63">
        <v>56.827659547070056</v>
      </c>
      <c r="L12" s="63">
        <v>74.618043234699797</v>
      </c>
      <c r="M12" s="74">
        <f>SUM(I12:L12)</f>
        <v>238.08550384721988</v>
      </c>
      <c r="N12" s="63">
        <v>61.789424025320002</v>
      </c>
      <c r="O12" s="63">
        <v>48.18188665468</v>
      </c>
      <c r="P12" s="63">
        <v>51.146512282792102</v>
      </c>
      <c r="Q12" s="63">
        <v>58.912506071247407</v>
      </c>
      <c r="R12" s="74">
        <f>SUM(N12:Q12)</f>
        <v>220.03032903403951</v>
      </c>
    </row>
    <row r="14" spans="1:18" ht="15.5" x14ac:dyDescent="0.35">
      <c r="A14" s="60" t="s">
        <v>75</v>
      </c>
    </row>
    <row r="15" spans="1:18" x14ac:dyDescent="0.35">
      <c r="A15" s="78" t="s">
        <v>76</v>
      </c>
    </row>
    <row r="16" spans="1:18" x14ac:dyDescent="0.35">
      <c r="A16" s="66" t="s">
        <v>77</v>
      </c>
      <c r="D16" s="63">
        <v>6915.379059665348</v>
      </c>
      <c r="E16" s="63">
        <v>6926.0688395535444</v>
      </c>
      <c r="F16" s="63">
        <v>6990</v>
      </c>
      <c r="G16" s="63">
        <v>6876.6387220943125</v>
      </c>
      <c r="H16" s="109">
        <f>G16</f>
        <v>6876.6387220943125</v>
      </c>
      <c r="I16" s="63">
        <v>7192.099395037686</v>
      </c>
      <c r="J16" s="63">
        <v>5605.7134779092066</v>
      </c>
      <c r="K16" s="63">
        <v>7451.864550561615</v>
      </c>
      <c r="L16" s="63">
        <v>7274.7192731609957</v>
      </c>
      <c r="M16" s="109">
        <f>L16</f>
        <v>7274.7192731609957</v>
      </c>
      <c r="N16" s="63">
        <v>7693.2972643079929</v>
      </c>
      <c r="O16" s="63">
        <v>8008.6026207351979</v>
      </c>
      <c r="P16" s="63">
        <v>7687.4358009556754</v>
      </c>
      <c r="Q16" s="63">
        <v>7628.6102708949884</v>
      </c>
      <c r="R16" s="109">
        <f>Q16</f>
        <v>7628.6102708949884</v>
      </c>
    </row>
    <row r="17" spans="1:18" x14ac:dyDescent="0.35">
      <c r="A17" s="66" t="s">
        <v>78</v>
      </c>
      <c r="D17" s="63">
        <v>741.9797873554113</v>
      </c>
      <c r="E17" s="63">
        <v>828.61866347193745</v>
      </c>
      <c r="F17" s="63">
        <v>676.77080832706667</v>
      </c>
      <c r="G17" s="63">
        <v>656.83773519099987</v>
      </c>
      <c r="H17" s="109">
        <f>G17</f>
        <v>656.83773519099987</v>
      </c>
      <c r="I17" s="63">
        <v>170.48102727999998</v>
      </c>
      <c r="J17" s="63">
        <v>2068.3880937099998</v>
      </c>
      <c r="K17" s="63">
        <v>2875.3552100359998</v>
      </c>
      <c r="L17" s="63">
        <v>2842.9547073450003</v>
      </c>
      <c r="M17" s="109">
        <f>L17</f>
        <v>2842.9547073450003</v>
      </c>
      <c r="N17" s="63">
        <v>2954.1363825999997</v>
      </c>
      <c r="O17" s="63">
        <v>3278.3042425020003</v>
      </c>
      <c r="P17" s="63">
        <v>3285.743483747</v>
      </c>
      <c r="Q17" s="63">
        <v>3251.4457721860003</v>
      </c>
      <c r="R17" s="109">
        <f>Q17</f>
        <v>3251.4457721860003</v>
      </c>
    </row>
    <row r="18" spans="1:18" x14ac:dyDescent="0.35">
      <c r="A18" s="78" t="s">
        <v>26</v>
      </c>
      <c r="D18" s="132">
        <v>2.6700000000000002E-2</v>
      </c>
      <c r="E18" s="132">
        <v>3.7199999999999997E-2</v>
      </c>
      <c r="F18" s="132">
        <v>5.0799999999999998E-2</v>
      </c>
      <c r="G18" s="132">
        <v>5.8760359956505505E-2</v>
      </c>
      <c r="H18" s="42">
        <f>AVERAGE(D18:G18)</f>
        <v>4.3365089989126374E-2</v>
      </c>
      <c r="I18" s="137">
        <v>5.6480815965726003E-2</v>
      </c>
      <c r="J18" s="138">
        <v>5.6267302492574611E-2</v>
      </c>
      <c r="K18" s="138">
        <v>6.3E-2</v>
      </c>
      <c r="L18" s="138">
        <v>5.8700000000000002E-2</v>
      </c>
      <c r="M18" s="42">
        <v>5.8500000000000003E-2</v>
      </c>
      <c r="N18" s="138">
        <v>5.8600000000000006E-2</v>
      </c>
      <c r="O18" s="138">
        <v>5.7623712302203985E-2</v>
      </c>
      <c r="P18" s="138">
        <v>5.6261109459793436E-2</v>
      </c>
      <c r="Q18" s="138">
        <v>5.3317753663543743E-2</v>
      </c>
      <c r="R18" s="154">
        <v>5.6429823549963426E-2</v>
      </c>
    </row>
    <row r="19" spans="1:18" x14ac:dyDescent="0.35">
      <c r="A19" s="78" t="s">
        <v>79</v>
      </c>
      <c r="D19" s="63">
        <v>1522.8253230922851</v>
      </c>
      <c r="E19" s="63">
        <v>1354.6148840837398</v>
      </c>
      <c r="F19" s="63">
        <v>1397</v>
      </c>
      <c r="G19" s="63">
        <v>1822.1074778951856</v>
      </c>
      <c r="H19" s="109">
        <f>G19</f>
        <v>1822.1074778951856</v>
      </c>
      <c r="I19" s="63">
        <v>1355.4667247640316</v>
      </c>
      <c r="J19" s="63">
        <v>711.19609527443185</v>
      </c>
      <c r="K19" s="63">
        <v>1017.3556978850704</v>
      </c>
      <c r="L19" s="63">
        <v>991.7009387971965</v>
      </c>
      <c r="M19" s="109">
        <f>L19</f>
        <v>991.7009387971965</v>
      </c>
      <c r="N19" s="63">
        <v>1036.9755822794627</v>
      </c>
      <c r="O19" s="63">
        <v>803.85968310825024</v>
      </c>
      <c r="P19" s="63">
        <v>505.40700744353711</v>
      </c>
      <c r="Q19" s="63">
        <v>1503.1997791727072</v>
      </c>
      <c r="R19" s="109">
        <f>Q19</f>
        <v>1503.1997791727072</v>
      </c>
    </row>
    <row r="20" spans="1:18" x14ac:dyDescent="0.35">
      <c r="A20" s="78"/>
    </row>
    <row r="21" spans="1:18" x14ac:dyDescent="0.35">
      <c r="A21" s="78" t="s">
        <v>80</v>
      </c>
      <c r="D21" s="63">
        <v>6134</v>
      </c>
      <c r="E21" s="63">
        <f>SUM(E16:E17)-E19</f>
        <v>6400.0726189417419</v>
      </c>
      <c r="F21" s="63">
        <f>SUM(F16:F17)-F19</f>
        <v>6269.7708083270663</v>
      </c>
      <c r="G21" s="63">
        <f>SUM(G16:G17)-G19</f>
        <v>5711.3689793901267</v>
      </c>
      <c r="H21" s="109">
        <f>G21</f>
        <v>5711.3689793901267</v>
      </c>
      <c r="I21" s="63">
        <f>SUM(I16:I17)-I19</f>
        <v>6007.1136975536538</v>
      </c>
      <c r="J21" s="63">
        <f>SUM(J16:J17)-J19</f>
        <v>6962.9054763447748</v>
      </c>
      <c r="K21" s="63">
        <f>SUM(K16:K17)-K19</f>
        <v>9309.8640627125442</v>
      </c>
      <c r="L21" s="63">
        <v>9125.9730417087994</v>
      </c>
      <c r="M21" s="109">
        <f>L21</f>
        <v>9125.9730417087994</v>
      </c>
      <c r="N21" s="63">
        <v>9610.5435128903664</v>
      </c>
      <c r="O21" s="63">
        <v>10483.050097154828</v>
      </c>
      <c r="P21" s="63">
        <v>10468.081134455284</v>
      </c>
      <c r="Q21" s="63">
        <v>9376.8488904416536</v>
      </c>
      <c r="R21" s="109">
        <f>Q21</f>
        <v>9376.8488904416536</v>
      </c>
    </row>
    <row r="22" spans="1:18" x14ac:dyDescent="0.35">
      <c r="N22" s="63"/>
      <c r="O22" s="63"/>
      <c r="P22" s="63"/>
      <c r="Q22" s="63"/>
      <c r="R22" s="63"/>
    </row>
    <row r="23" spans="1:18" ht="15.5" x14ac:dyDescent="0.35">
      <c r="A23" s="60" t="s">
        <v>81</v>
      </c>
      <c r="I23" s="63"/>
      <c r="J23" s="63"/>
      <c r="K23" s="63"/>
      <c r="L23" s="63"/>
      <c r="O23" s="150"/>
      <c r="P23" s="150"/>
      <c r="Q23" s="150"/>
    </row>
    <row r="24" spans="1:18" x14ac:dyDescent="0.35">
      <c r="A24" s="78" t="s">
        <v>82</v>
      </c>
      <c r="D24" s="63">
        <v>7229</v>
      </c>
      <c r="E24" s="63">
        <v>7529</v>
      </c>
      <c r="F24" s="63">
        <v>7850</v>
      </c>
      <c r="G24" s="63">
        <v>8101</v>
      </c>
      <c r="H24" s="109">
        <f>G24</f>
        <v>8101</v>
      </c>
      <c r="I24" s="63">
        <v>8298</v>
      </c>
      <c r="J24" s="63">
        <v>8517</v>
      </c>
      <c r="K24" s="63">
        <v>9102</v>
      </c>
      <c r="L24" s="63">
        <v>9003</v>
      </c>
      <c r="M24" s="109">
        <f>L24</f>
        <v>9003</v>
      </c>
      <c r="N24" s="63">
        <v>8988</v>
      </c>
      <c r="O24" s="63">
        <v>9115</v>
      </c>
      <c r="P24" s="63">
        <v>8942</v>
      </c>
      <c r="Q24" s="63">
        <v>9052</v>
      </c>
      <c r="R24" s="109">
        <f>Q24</f>
        <v>9052</v>
      </c>
    </row>
    <row r="25" spans="1:18" x14ac:dyDescent="0.35">
      <c r="A25" s="78" t="s">
        <v>48</v>
      </c>
      <c r="D25" s="63">
        <v>5323</v>
      </c>
      <c r="E25" s="63">
        <v>5406</v>
      </c>
      <c r="F25" s="63">
        <v>5382</v>
      </c>
      <c r="G25" s="63">
        <v>5335</v>
      </c>
      <c r="H25" s="109">
        <f>G25</f>
        <v>5335</v>
      </c>
      <c r="I25" s="63">
        <v>5352</v>
      </c>
      <c r="J25" s="63">
        <v>5304</v>
      </c>
      <c r="K25" s="63">
        <v>5190</v>
      </c>
      <c r="L25" s="63">
        <v>4911</v>
      </c>
      <c r="M25" s="109">
        <f>L25</f>
        <v>4911</v>
      </c>
      <c r="N25" s="63">
        <v>4460</v>
      </c>
      <c r="O25" s="63">
        <v>4072</v>
      </c>
      <c r="P25" s="63">
        <v>3956</v>
      </c>
      <c r="Q25" s="63">
        <v>3982</v>
      </c>
      <c r="R25" s="109">
        <f>Q25</f>
        <v>3982</v>
      </c>
    </row>
    <row r="26" spans="1:18" x14ac:dyDescent="0.35">
      <c r="A26" s="79" t="s">
        <v>83</v>
      </c>
      <c r="D26" s="110">
        <f t="shared" ref="D26:H26" si="5">SUM(D24:D25)</f>
        <v>12552</v>
      </c>
      <c r="E26" s="110">
        <f t="shared" si="5"/>
        <v>12935</v>
      </c>
      <c r="F26" s="110">
        <f t="shared" si="5"/>
        <v>13232</v>
      </c>
      <c r="G26" s="110">
        <f t="shared" si="5"/>
        <v>13436</v>
      </c>
      <c r="H26" s="111">
        <f t="shared" si="5"/>
        <v>13436</v>
      </c>
      <c r="I26" s="110">
        <f>SUM(I24:I25)</f>
        <v>13650</v>
      </c>
      <c r="J26" s="110">
        <f>SUM(J24:J25)</f>
        <v>13821</v>
      </c>
      <c r="K26" s="110">
        <f>SUM(K24:K25)</f>
        <v>14292</v>
      </c>
      <c r="L26" s="110">
        <f>SUM(L24:L25)</f>
        <v>13914</v>
      </c>
      <c r="M26" s="111">
        <f>SUM(M24:M25)</f>
        <v>13914</v>
      </c>
      <c r="N26" s="110">
        <f t="shared" ref="N26:O26" si="6">SUM(N24:N25)</f>
        <v>13448</v>
      </c>
      <c r="O26" s="110">
        <f t="shared" si="6"/>
        <v>13187</v>
      </c>
      <c r="P26" s="110">
        <f>SUM(P24:P25)</f>
        <v>12898</v>
      </c>
      <c r="Q26" s="110">
        <f>SUM(Q24:Q25)</f>
        <v>13034</v>
      </c>
      <c r="R26" s="111">
        <f>SUM(R24:R25)</f>
        <v>13034</v>
      </c>
    </row>
    <row r="27" spans="1:18" x14ac:dyDescent="0.35">
      <c r="L27" s="63"/>
    </row>
    <row r="28" spans="1:18" x14ac:dyDescent="0.35">
      <c r="H28" s="109"/>
      <c r="M28" s="109"/>
      <c r="R28" s="109"/>
    </row>
  </sheetData>
  <hyperlinks>
    <hyperlink ref="B1" location="Index!A1" display="Index" xr:uid="{CE2F52AC-9CF3-4D0C-9055-BA70011D1D09}"/>
  </hyperlinks>
  <pageMargins left="0.7" right="0.7" top="0.75" bottom="0.75" header="0.3" footer="0.3"/>
  <pageSetup paperSize="9" orientation="portrait" r:id="rId1"/>
  <headerFooter>
    <oddFooter>&amp;L_x000D_&amp;1#&amp;"Calibri"&amp;10&amp;K000000 Tata Communications - Public</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691D0-7FCD-4C11-9C6C-22EC98245969}">
  <sheetPr codeName="Sheet9">
    <outlinePr summaryBelow="0"/>
  </sheetPr>
  <dimension ref="A1:T55"/>
  <sheetViews>
    <sheetView showGridLines="0" zoomScale="90" zoomScaleNormal="90" workbookViewId="0">
      <pane xSplit="2" ySplit="4" topLeftCell="C6" activePane="bottomRight" state="frozen"/>
      <selection pane="topRight"/>
      <selection pane="bottomLeft"/>
      <selection pane="bottomRight" activeCell="S4" sqref="S4"/>
    </sheetView>
  </sheetViews>
  <sheetFormatPr defaultColWidth="9.1796875" defaultRowHeight="14.5" outlineLevelRow="1" outlineLevelCol="1" x14ac:dyDescent="0.35"/>
  <cols>
    <col min="1" max="1" width="35.1796875" customWidth="1"/>
    <col min="2" max="2" width="5.7265625" customWidth="1"/>
    <col min="3" max="3" width="0.81640625" customWidth="1"/>
    <col min="4" max="7" width="9.1796875" style="15" hidden="1" customWidth="1" outlineLevel="1"/>
    <col min="8" max="8" width="9.1796875" style="16" collapsed="1"/>
    <col min="9" max="12" width="9.1796875" style="15" hidden="1" customWidth="1" outlineLevel="1"/>
    <col min="13" max="13" width="9.1796875" style="16" collapsed="1"/>
    <col min="14" max="17" width="9.1796875" style="15" hidden="1" customWidth="1" outlineLevel="1"/>
    <col min="18" max="18" width="9.1796875" style="16" collapsed="1"/>
    <col min="19" max="19" width="9.1796875" style="15" customWidth="1" outlineLevel="1"/>
  </cols>
  <sheetData>
    <row r="1" spans="1:20" ht="18.5" x14ac:dyDescent="0.45">
      <c r="A1" s="13" t="s">
        <v>2</v>
      </c>
      <c r="B1" s="50" t="s">
        <v>3</v>
      </c>
      <c r="C1" s="51"/>
    </row>
    <row r="2" spans="1:20" ht="15.5" x14ac:dyDescent="0.35">
      <c r="A2" s="8" t="s">
        <v>114</v>
      </c>
      <c r="B2" s="8"/>
      <c r="C2" s="8"/>
    </row>
    <row r="3" spans="1:20" s="54" customFormat="1" ht="15.5" x14ac:dyDescent="0.35">
      <c r="A3" s="52"/>
      <c r="B3" s="52"/>
      <c r="C3" s="52"/>
      <c r="D3" s="27"/>
      <c r="E3" s="27"/>
      <c r="F3" s="27"/>
      <c r="G3" s="27"/>
      <c r="H3" s="53"/>
      <c r="I3" s="27"/>
      <c r="J3" s="27"/>
      <c r="K3" s="27"/>
      <c r="L3" s="27"/>
      <c r="M3" s="53"/>
      <c r="N3" s="27"/>
      <c r="O3" s="27"/>
      <c r="P3" s="27"/>
      <c r="Q3" s="27"/>
      <c r="R3" s="53"/>
      <c r="S3" s="116" t="s">
        <v>116</v>
      </c>
    </row>
    <row r="4" spans="1:20" s="34" customFormat="1" x14ac:dyDescent="0.35">
      <c r="A4" s="55" t="s">
        <v>5</v>
      </c>
      <c r="B4" s="19"/>
      <c r="C4" s="19"/>
      <c r="D4" s="21">
        <v>44012</v>
      </c>
      <c r="E4" s="21">
        <v>44104</v>
      </c>
      <c r="F4" s="21">
        <v>44196</v>
      </c>
      <c r="G4" s="21">
        <v>44286</v>
      </c>
      <c r="H4" s="22" t="s">
        <v>7</v>
      </c>
      <c r="I4" s="21">
        <v>44377</v>
      </c>
      <c r="J4" s="21">
        <v>44469</v>
      </c>
      <c r="K4" s="21">
        <v>44561</v>
      </c>
      <c r="L4" s="21">
        <v>44651</v>
      </c>
      <c r="M4" s="22" t="s">
        <v>8</v>
      </c>
      <c r="N4" s="21">
        <v>44742</v>
      </c>
      <c r="O4" s="21">
        <v>44834</v>
      </c>
      <c r="P4" s="21">
        <v>44926</v>
      </c>
      <c r="Q4" s="21">
        <v>45016</v>
      </c>
      <c r="R4" s="22" t="s">
        <v>9</v>
      </c>
      <c r="S4" s="21">
        <v>45107</v>
      </c>
    </row>
    <row r="5" spans="1:20" s="34" customFormat="1" ht="15" customHeight="1" x14ac:dyDescent="0.35">
      <c r="A5" s="55"/>
      <c r="B5" s="19"/>
      <c r="C5" s="19"/>
      <c r="D5" s="24"/>
      <c r="E5" s="24"/>
      <c r="F5" s="24"/>
      <c r="G5" s="24"/>
      <c r="H5" s="25"/>
      <c r="I5" s="24"/>
      <c r="J5" s="24"/>
      <c r="K5" s="24"/>
      <c r="L5" s="24"/>
      <c r="M5" s="25"/>
      <c r="N5" s="24"/>
      <c r="O5" s="24"/>
      <c r="P5" s="24"/>
      <c r="Q5" s="24"/>
      <c r="R5" s="25"/>
      <c r="S5" s="24"/>
    </row>
    <row r="6" spans="1:20" ht="15.5" x14ac:dyDescent="0.35">
      <c r="A6" s="60" t="s">
        <v>34</v>
      </c>
      <c r="B6" s="57"/>
      <c r="C6" s="57"/>
      <c r="D6" s="67">
        <f>SUM(D7:D9,D15)</f>
        <v>0</v>
      </c>
      <c r="E6" s="67">
        <f t="shared" ref="E6:G6" si="0">SUM(E7:E9,E15)</f>
        <v>0</v>
      </c>
      <c r="F6" s="67">
        <f t="shared" si="0"/>
        <v>0</v>
      </c>
      <c r="G6" s="67">
        <f t="shared" si="0"/>
        <v>0</v>
      </c>
      <c r="H6" s="73">
        <f>SUM(D6:G6)</f>
        <v>0</v>
      </c>
      <c r="I6" s="67">
        <f>SUM(I7:I9,I15)</f>
        <v>0</v>
      </c>
      <c r="J6" s="67">
        <f t="shared" ref="J6:L6" si="1">SUM(J7:J9,J15)</f>
        <v>0</v>
      </c>
      <c r="K6" s="67">
        <f t="shared" si="1"/>
        <v>0</v>
      </c>
      <c r="L6" s="67">
        <f t="shared" si="1"/>
        <v>0</v>
      </c>
      <c r="M6" s="73">
        <f>SUM(I6:L6)</f>
        <v>0</v>
      </c>
      <c r="N6" s="67">
        <f>SUM(N7:N9,N15)</f>
        <v>0</v>
      </c>
      <c r="O6" s="67">
        <f t="shared" ref="O6:S6" si="2">SUM(O7:O9,O15)</f>
        <v>0</v>
      </c>
      <c r="P6" s="67">
        <f t="shared" si="2"/>
        <v>0</v>
      </c>
      <c r="Q6" s="67">
        <f t="shared" si="2"/>
        <v>0</v>
      </c>
      <c r="R6" s="73">
        <f>SUM(N6:Q6)</f>
        <v>0</v>
      </c>
      <c r="S6" s="67">
        <f t="shared" si="2"/>
        <v>96.788167006422611</v>
      </c>
    </row>
    <row r="7" spans="1:20" x14ac:dyDescent="0.35">
      <c r="A7" s="78" t="s">
        <v>11</v>
      </c>
      <c r="B7" s="57"/>
      <c r="C7" s="57"/>
      <c r="D7" s="67"/>
      <c r="E7" s="67"/>
      <c r="F7" s="67"/>
      <c r="G7" s="67"/>
      <c r="H7" s="73"/>
      <c r="I7" s="67"/>
      <c r="J7" s="67"/>
      <c r="K7" s="67"/>
      <c r="L7" s="67"/>
      <c r="M7" s="73"/>
      <c r="N7" s="67"/>
      <c r="O7" s="67"/>
      <c r="P7" s="67"/>
      <c r="Q7" s="67"/>
      <c r="R7" s="73"/>
      <c r="S7" s="67"/>
    </row>
    <row r="8" spans="1:20" x14ac:dyDescent="0.35">
      <c r="A8" s="78" t="s">
        <v>14</v>
      </c>
      <c r="B8" s="57"/>
      <c r="C8" s="57"/>
      <c r="D8" s="67"/>
      <c r="E8" s="67"/>
      <c r="F8" s="67"/>
      <c r="G8" s="67"/>
      <c r="H8" s="73"/>
      <c r="I8" s="67"/>
      <c r="J8" s="67"/>
      <c r="K8" s="67"/>
      <c r="L8" s="67"/>
      <c r="M8" s="73"/>
      <c r="N8" s="67"/>
      <c r="O8" s="67"/>
      <c r="P8" s="67"/>
      <c r="Q8" s="67"/>
      <c r="R8" s="73"/>
      <c r="S8" s="67"/>
    </row>
    <row r="9" spans="1:20" x14ac:dyDescent="0.35">
      <c r="A9" s="78" t="s">
        <v>67</v>
      </c>
      <c r="B9" s="57"/>
      <c r="C9" s="57"/>
      <c r="D9" s="67">
        <f>SUM(D10:D14)</f>
        <v>0</v>
      </c>
      <c r="E9" s="67">
        <f t="shared" ref="E9:G9" si="3">SUM(E10:E14)</f>
        <v>0</v>
      </c>
      <c r="F9" s="67">
        <f t="shared" si="3"/>
        <v>0</v>
      </c>
      <c r="G9" s="67">
        <f t="shared" si="3"/>
        <v>0</v>
      </c>
      <c r="H9" s="73">
        <f t="shared" ref="H9" si="4">SUM(D9:G9)</f>
        <v>0</v>
      </c>
      <c r="I9" s="67">
        <f t="shared" ref="I9:L9" si="5">SUM(I10:I14)</f>
        <v>0</v>
      </c>
      <c r="J9" s="67">
        <f t="shared" si="5"/>
        <v>0</v>
      </c>
      <c r="K9" s="67">
        <f t="shared" si="5"/>
        <v>0</v>
      </c>
      <c r="L9" s="67">
        <f t="shared" si="5"/>
        <v>0</v>
      </c>
      <c r="M9" s="73">
        <f t="shared" ref="M9:M19" si="6">SUM(I9:L9)</f>
        <v>0</v>
      </c>
      <c r="N9" s="67">
        <f t="shared" ref="N9:S9" si="7">SUM(N10:N14)</f>
        <v>0</v>
      </c>
      <c r="O9" s="67">
        <f t="shared" si="7"/>
        <v>0</v>
      </c>
      <c r="P9" s="67">
        <f t="shared" si="7"/>
        <v>0</v>
      </c>
      <c r="Q9" s="67">
        <f t="shared" si="7"/>
        <v>0</v>
      </c>
      <c r="R9" s="73">
        <f t="shared" ref="R9" si="8">SUM(N9:Q9)</f>
        <v>0</v>
      </c>
      <c r="S9" s="67">
        <f t="shared" si="7"/>
        <v>96.788167006422611</v>
      </c>
    </row>
    <row r="10" spans="1:20" outlineLevel="1" x14ac:dyDescent="0.35">
      <c r="A10" s="77" t="s">
        <v>108</v>
      </c>
      <c r="B10" s="57"/>
      <c r="C10" s="57"/>
      <c r="D10" s="67"/>
      <c r="E10" s="67"/>
      <c r="F10" s="67"/>
      <c r="G10" s="67"/>
      <c r="H10" s="73"/>
      <c r="I10" s="67"/>
      <c r="J10" s="67"/>
      <c r="K10" s="67"/>
      <c r="L10" s="67"/>
      <c r="M10" s="73"/>
      <c r="N10" s="67"/>
      <c r="O10" s="67"/>
      <c r="P10" s="67"/>
      <c r="Q10" s="67"/>
      <c r="R10" s="73"/>
      <c r="S10" s="67"/>
    </row>
    <row r="11" spans="1:20" outlineLevel="1" x14ac:dyDescent="0.35">
      <c r="A11" s="77" t="s">
        <v>109</v>
      </c>
      <c r="B11" s="57"/>
      <c r="C11" s="57"/>
      <c r="D11" s="67"/>
      <c r="E11" s="67"/>
      <c r="F11" s="67"/>
      <c r="G11" s="67"/>
      <c r="H11" s="73"/>
      <c r="I11" s="67"/>
      <c r="J11" s="67"/>
      <c r="K11" s="67"/>
      <c r="L11" s="67"/>
      <c r="M11" s="73"/>
      <c r="N11" s="67"/>
      <c r="O11" s="67"/>
      <c r="P11" s="67"/>
      <c r="Q11" s="67"/>
      <c r="R11" s="73"/>
      <c r="S11" s="67"/>
    </row>
    <row r="12" spans="1:20" outlineLevel="1" x14ac:dyDescent="0.35">
      <c r="A12" s="77" t="s">
        <v>110</v>
      </c>
      <c r="B12" s="57"/>
      <c r="C12" s="57"/>
      <c r="D12" s="67"/>
      <c r="E12" s="67"/>
      <c r="F12" s="67"/>
      <c r="G12" s="67"/>
      <c r="H12" s="73"/>
      <c r="I12" s="67"/>
      <c r="J12" s="67"/>
      <c r="K12" s="67"/>
      <c r="L12" s="67"/>
      <c r="M12" s="73"/>
      <c r="N12" s="67"/>
      <c r="O12" s="67"/>
      <c r="P12" s="67"/>
      <c r="Q12" s="67"/>
      <c r="R12" s="73"/>
      <c r="S12" s="67"/>
    </row>
    <row r="13" spans="1:20" outlineLevel="1" x14ac:dyDescent="0.35">
      <c r="A13" s="77" t="s">
        <v>111</v>
      </c>
      <c r="B13" s="57"/>
      <c r="C13" s="57"/>
      <c r="D13" s="67"/>
      <c r="E13" s="67"/>
      <c r="F13" s="67"/>
      <c r="G13" s="67"/>
      <c r="H13" s="73"/>
      <c r="I13" s="67"/>
      <c r="J13" s="67"/>
      <c r="K13" s="67"/>
      <c r="L13" s="67"/>
      <c r="M13" s="73"/>
      <c r="N13" s="67"/>
      <c r="O13" s="67"/>
      <c r="P13" s="67"/>
      <c r="Q13" s="67"/>
      <c r="R13" s="73"/>
      <c r="S13" s="67">
        <v>96.788167006422611</v>
      </c>
    </row>
    <row r="14" spans="1:20" outlineLevel="1" x14ac:dyDescent="0.35">
      <c r="A14" s="77" t="s">
        <v>15</v>
      </c>
      <c r="B14" s="57"/>
      <c r="C14" s="57"/>
      <c r="D14" s="67"/>
      <c r="E14" s="67"/>
      <c r="F14" s="67"/>
      <c r="G14" s="67"/>
      <c r="H14" s="73"/>
      <c r="I14" s="67"/>
      <c r="J14" s="67"/>
      <c r="K14" s="67"/>
      <c r="L14" s="67"/>
      <c r="M14" s="73"/>
      <c r="N14" s="67"/>
      <c r="O14" s="67"/>
      <c r="P14" s="67"/>
      <c r="Q14" s="67"/>
      <c r="R14" s="73"/>
      <c r="S14" s="67"/>
    </row>
    <row r="15" spans="1:20" x14ac:dyDescent="0.35">
      <c r="A15" s="78" t="s">
        <v>66</v>
      </c>
      <c r="B15" s="57"/>
      <c r="C15" s="57"/>
      <c r="D15" s="67"/>
      <c r="E15" s="67"/>
      <c r="F15" s="67"/>
      <c r="G15" s="67"/>
      <c r="H15" s="73"/>
      <c r="I15" s="67"/>
      <c r="J15" s="67"/>
      <c r="K15" s="67"/>
      <c r="L15" s="67"/>
      <c r="M15" s="73"/>
      <c r="N15" s="67"/>
      <c r="O15" s="67"/>
      <c r="P15" s="67"/>
      <c r="Q15" s="67"/>
      <c r="R15" s="73"/>
      <c r="S15" s="67"/>
    </row>
    <row r="16" spans="1:20" s="106" customFormat="1" ht="15.5" x14ac:dyDescent="0.35">
      <c r="A16" s="60" t="s">
        <v>35</v>
      </c>
      <c r="B16" s="103"/>
      <c r="C16" s="103"/>
      <c r="D16" s="104">
        <f>SUM(D17:D19,D25)</f>
        <v>0</v>
      </c>
      <c r="E16" s="104">
        <f t="shared" ref="E16:G16" si="9">SUM(E17:E19,E25)</f>
        <v>0</v>
      </c>
      <c r="F16" s="104">
        <f t="shared" si="9"/>
        <v>0</v>
      </c>
      <c r="G16" s="104">
        <f t="shared" si="9"/>
        <v>0</v>
      </c>
      <c r="H16" s="105">
        <f>SUM(D16:G16)</f>
        <v>0</v>
      </c>
      <c r="I16" s="104">
        <f>SUM(I17:I19,I25)</f>
        <v>0</v>
      </c>
      <c r="J16" s="104">
        <f t="shared" ref="J16:L16" si="10">SUM(J17:J19,J25)</f>
        <v>0</v>
      </c>
      <c r="K16" s="104">
        <f t="shared" si="10"/>
        <v>0</v>
      </c>
      <c r="L16" s="104">
        <f t="shared" si="10"/>
        <v>0</v>
      </c>
      <c r="M16" s="73">
        <f t="shared" si="6"/>
        <v>0</v>
      </c>
      <c r="N16" s="104">
        <f>SUM(N17:N19,N25)</f>
        <v>0</v>
      </c>
      <c r="O16" s="104">
        <f t="shared" ref="O16:Q16" si="11">SUM(O17:O19,O25)</f>
        <v>0</v>
      </c>
      <c r="P16" s="104">
        <f t="shared" si="11"/>
        <v>0</v>
      </c>
      <c r="Q16" s="104">
        <f t="shared" si="11"/>
        <v>0</v>
      </c>
      <c r="R16" s="105">
        <f>SUM(N16:Q16)</f>
        <v>0</v>
      </c>
      <c r="S16" s="104">
        <f>SUM(S17:S19,S25)</f>
        <v>45.822823255622602</v>
      </c>
      <c r="T16" s="129"/>
    </row>
    <row r="17" spans="1:20" x14ac:dyDescent="0.35">
      <c r="A17" s="78" t="s">
        <v>11</v>
      </c>
      <c r="B17" s="57"/>
      <c r="C17" s="57"/>
      <c r="D17" s="67"/>
      <c r="E17" s="67"/>
      <c r="F17" s="67"/>
      <c r="G17" s="67"/>
      <c r="H17" s="73"/>
      <c r="I17" s="67"/>
      <c r="J17" s="67"/>
      <c r="K17" s="67"/>
      <c r="L17" s="67"/>
      <c r="M17" s="73"/>
      <c r="N17" s="67"/>
      <c r="O17" s="67"/>
      <c r="P17" s="67"/>
      <c r="Q17" s="67"/>
      <c r="R17" s="74"/>
      <c r="S17" s="67"/>
    </row>
    <row r="18" spans="1:20" x14ac:dyDescent="0.35">
      <c r="A18" s="78" t="s">
        <v>14</v>
      </c>
      <c r="B18" s="57"/>
      <c r="C18" s="57"/>
      <c r="D18" s="67"/>
      <c r="E18" s="67"/>
      <c r="F18" s="67"/>
      <c r="G18" s="67"/>
      <c r="H18" s="73"/>
      <c r="I18" s="67"/>
      <c r="J18" s="67"/>
      <c r="K18" s="67"/>
      <c r="L18" s="67"/>
      <c r="M18" s="73"/>
      <c r="N18" s="67"/>
      <c r="O18" s="67"/>
      <c r="P18" s="67"/>
      <c r="Q18" s="67"/>
      <c r="R18" s="74"/>
      <c r="S18" s="67"/>
    </row>
    <row r="19" spans="1:20" x14ac:dyDescent="0.35">
      <c r="A19" s="78" t="s">
        <v>67</v>
      </c>
      <c r="B19" s="57"/>
      <c r="C19" s="57"/>
      <c r="D19" s="67">
        <f>SUM(D20:D24)</f>
        <v>0</v>
      </c>
      <c r="E19" s="67">
        <f t="shared" ref="E19:G19" si="12">SUM(E20:E24)</f>
        <v>0</v>
      </c>
      <c r="F19" s="67">
        <f t="shared" si="12"/>
        <v>0</v>
      </c>
      <c r="G19" s="67">
        <f t="shared" si="12"/>
        <v>0</v>
      </c>
      <c r="H19" s="73">
        <f t="shared" ref="H19" si="13">SUM(D19:G19)</f>
        <v>0</v>
      </c>
      <c r="I19" s="67">
        <f>SUM(I20:I24)</f>
        <v>0</v>
      </c>
      <c r="J19" s="67">
        <f>SUM(J20:J24)</f>
        <v>0</v>
      </c>
      <c r="K19" s="67">
        <f t="shared" ref="K19:L19" si="14">SUM(K20:K24)</f>
        <v>0</v>
      </c>
      <c r="L19" s="67">
        <f t="shared" si="14"/>
        <v>0</v>
      </c>
      <c r="M19" s="73">
        <f t="shared" si="6"/>
        <v>0</v>
      </c>
      <c r="N19" s="67">
        <f>SUM(N20:N24)</f>
        <v>0</v>
      </c>
      <c r="O19" s="67">
        <f>SUM(O20:O24)</f>
        <v>0</v>
      </c>
      <c r="P19" s="67">
        <f t="shared" ref="P19:S19" si="15">SUM(P20:P24)</f>
        <v>0</v>
      </c>
      <c r="Q19" s="67">
        <f t="shared" si="15"/>
        <v>0</v>
      </c>
      <c r="R19" s="73">
        <f t="shared" ref="R19" si="16">SUM(N19:Q19)</f>
        <v>0</v>
      </c>
      <c r="S19" s="67">
        <f t="shared" si="15"/>
        <v>45.822823255622602</v>
      </c>
    </row>
    <row r="20" spans="1:20" outlineLevel="1" x14ac:dyDescent="0.35">
      <c r="A20" s="77" t="s">
        <v>108</v>
      </c>
      <c r="B20" s="57"/>
      <c r="C20" s="57"/>
      <c r="D20" s="67"/>
      <c r="E20" s="67"/>
      <c r="F20" s="67"/>
      <c r="G20" s="67"/>
      <c r="H20" s="73"/>
      <c r="I20" s="67"/>
      <c r="J20" s="67"/>
      <c r="K20" s="67"/>
      <c r="L20" s="67"/>
      <c r="M20" s="73"/>
      <c r="N20" s="67"/>
      <c r="O20" s="67"/>
      <c r="P20" s="67"/>
      <c r="Q20" s="67"/>
      <c r="R20" s="74"/>
      <c r="S20" s="67"/>
    </row>
    <row r="21" spans="1:20" outlineLevel="1" x14ac:dyDescent="0.35">
      <c r="A21" s="77" t="s">
        <v>109</v>
      </c>
      <c r="B21" s="57"/>
      <c r="C21" s="57"/>
      <c r="D21" s="67"/>
      <c r="E21" s="67"/>
      <c r="F21" s="67"/>
      <c r="G21" s="67"/>
      <c r="H21" s="73"/>
      <c r="I21" s="67"/>
      <c r="J21" s="67"/>
      <c r="K21" s="67"/>
      <c r="L21" s="67"/>
      <c r="M21" s="73"/>
      <c r="N21" s="67"/>
      <c r="O21" s="67"/>
      <c r="P21" s="67"/>
      <c r="Q21" s="67"/>
      <c r="R21" s="74"/>
      <c r="S21" s="67"/>
    </row>
    <row r="22" spans="1:20" outlineLevel="1" x14ac:dyDescent="0.35">
      <c r="A22" s="77" t="s">
        <v>110</v>
      </c>
      <c r="B22" s="57"/>
      <c r="C22" s="57"/>
      <c r="D22" s="67"/>
      <c r="E22" s="67"/>
      <c r="F22" s="67"/>
      <c r="G22" s="67"/>
      <c r="H22" s="73"/>
      <c r="I22" s="67"/>
      <c r="J22" s="67"/>
      <c r="K22" s="67"/>
      <c r="L22" s="67"/>
      <c r="M22" s="73"/>
      <c r="N22" s="67"/>
      <c r="O22" s="67"/>
      <c r="P22" s="67"/>
      <c r="Q22" s="67"/>
      <c r="R22" s="74"/>
      <c r="S22" s="67"/>
    </row>
    <row r="23" spans="1:20" outlineLevel="1" x14ac:dyDescent="0.35">
      <c r="A23" s="77" t="s">
        <v>111</v>
      </c>
      <c r="B23" s="57"/>
      <c r="C23" s="57"/>
      <c r="D23" s="67"/>
      <c r="E23" s="67"/>
      <c r="F23" s="67"/>
      <c r="G23" s="67"/>
      <c r="H23" s="73"/>
      <c r="I23" s="67"/>
      <c r="J23" s="67"/>
      <c r="K23" s="67"/>
      <c r="L23" s="67"/>
      <c r="M23" s="73"/>
      <c r="N23" s="67"/>
      <c r="O23" s="67"/>
      <c r="P23" s="67"/>
      <c r="Q23" s="67"/>
      <c r="R23" s="74"/>
      <c r="S23" s="67">
        <v>45.822823255622602</v>
      </c>
    </row>
    <row r="24" spans="1:20" outlineLevel="1" x14ac:dyDescent="0.35">
      <c r="A24" s="77" t="s">
        <v>15</v>
      </c>
      <c r="B24" s="57"/>
      <c r="C24" s="57"/>
      <c r="D24" s="67"/>
      <c r="E24" s="67"/>
      <c r="F24" s="67"/>
      <c r="G24" s="67"/>
      <c r="H24" s="73"/>
      <c r="I24" s="67"/>
      <c r="J24" s="67"/>
      <c r="K24" s="67"/>
      <c r="L24" s="67"/>
      <c r="M24" s="73"/>
      <c r="N24" s="67"/>
      <c r="O24" s="67"/>
      <c r="P24" s="67"/>
      <c r="Q24" s="67"/>
      <c r="R24" s="74"/>
      <c r="S24" s="67"/>
    </row>
    <row r="25" spans="1:20" x14ac:dyDescent="0.35">
      <c r="A25" s="78" t="s">
        <v>66</v>
      </c>
      <c r="B25" s="57"/>
      <c r="C25" s="57"/>
      <c r="D25" s="67"/>
      <c r="E25" s="67"/>
      <c r="F25" s="67"/>
      <c r="G25" s="67"/>
      <c r="H25" s="73"/>
      <c r="I25" s="67"/>
      <c r="J25" s="67"/>
      <c r="K25" s="67"/>
      <c r="L25" s="67"/>
      <c r="M25" s="73"/>
      <c r="N25" s="67"/>
      <c r="O25" s="67"/>
      <c r="P25" s="67"/>
      <c r="Q25" s="67"/>
      <c r="R25" s="74"/>
      <c r="S25" s="67"/>
    </row>
    <row r="26" spans="1:20" s="106" customFormat="1" ht="15.5" x14ac:dyDescent="0.35">
      <c r="A26" s="60" t="s">
        <v>36</v>
      </c>
      <c r="B26" s="103"/>
      <c r="C26" s="103"/>
      <c r="D26" s="104">
        <f>SUM(D27:D29,D35)</f>
        <v>0</v>
      </c>
      <c r="E26" s="104">
        <f t="shared" ref="E26:G26" si="17">SUM(E27:E29,E35)</f>
        <v>0</v>
      </c>
      <c r="F26" s="104">
        <f t="shared" si="17"/>
        <v>0</v>
      </c>
      <c r="G26" s="104">
        <f t="shared" si="17"/>
        <v>0</v>
      </c>
      <c r="H26" s="105">
        <f>SUM(D26:G26)</f>
        <v>0</v>
      </c>
      <c r="I26" s="104">
        <f>SUM(I27:I29,I35)</f>
        <v>0</v>
      </c>
      <c r="J26" s="104">
        <f t="shared" ref="J26:L26" si="18">SUM(J27:J29,J35)</f>
        <v>0</v>
      </c>
      <c r="K26" s="104">
        <f t="shared" si="18"/>
        <v>0</v>
      </c>
      <c r="L26" s="104">
        <f t="shared" si="18"/>
        <v>0</v>
      </c>
      <c r="M26" s="73">
        <f t="shared" ref="M26" si="19">SUM(I26:L26)</f>
        <v>0</v>
      </c>
      <c r="N26" s="104">
        <f>SUM(N27:N29,N35)</f>
        <v>0</v>
      </c>
      <c r="O26" s="104">
        <f t="shared" ref="O26:Q26" si="20">SUM(O27:O29,O35)</f>
        <v>0</v>
      </c>
      <c r="P26" s="104">
        <f t="shared" si="20"/>
        <v>0</v>
      </c>
      <c r="Q26" s="104">
        <f t="shared" si="20"/>
        <v>0</v>
      </c>
      <c r="R26" s="105">
        <f>SUM(N26:Q26)</f>
        <v>0</v>
      </c>
      <c r="S26" s="104">
        <f>SUM(S27:S29,S35)</f>
        <v>-10.388024225977407</v>
      </c>
      <c r="T26" s="129"/>
    </row>
    <row r="27" spans="1:20" x14ac:dyDescent="0.35">
      <c r="A27" s="78" t="s">
        <v>11</v>
      </c>
      <c r="B27" s="57"/>
      <c r="C27" s="57"/>
      <c r="D27" s="67"/>
      <c r="E27" s="67"/>
      <c r="F27" s="67"/>
      <c r="G27" s="67"/>
      <c r="H27" s="73"/>
      <c r="I27" s="67"/>
      <c r="J27" s="67"/>
      <c r="K27" s="67"/>
      <c r="L27" s="67"/>
      <c r="M27" s="73"/>
      <c r="N27" s="67"/>
      <c r="O27" s="67"/>
      <c r="P27" s="67"/>
      <c r="Q27" s="67"/>
      <c r="R27" s="74"/>
      <c r="S27" s="67"/>
    </row>
    <row r="28" spans="1:20" x14ac:dyDescent="0.35">
      <c r="A28" s="78" t="s">
        <v>14</v>
      </c>
      <c r="B28" s="57"/>
      <c r="C28" s="57"/>
      <c r="D28" s="67"/>
      <c r="E28" s="67"/>
      <c r="F28" s="67"/>
      <c r="G28" s="67"/>
      <c r="H28" s="73"/>
      <c r="I28" s="67"/>
      <c r="J28" s="67"/>
      <c r="K28" s="67"/>
      <c r="L28" s="67"/>
      <c r="M28" s="73"/>
      <c r="N28" s="67"/>
      <c r="O28" s="67"/>
      <c r="P28" s="67"/>
      <c r="Q28" s="67"/>
      <c r="R28" s="74"/>
      <c r="S28" s="67"/>
    </row>
    <row r="29" spans="1:20" x14ac:dyDescent="0.35">
      <c r="A29" s="78" t="s">
        <v>67</v>
      </c>
      <c r="B29" s="57"/>
      <c r="C29" s="57"/>
      <c r="D29" s="67">
        <f>SUM(D30:D34)</f>
        <v>0</v>
      </c>
      <c r="E29" s="67">
        <f t="shared" ref="E29:G29" si="21">SUM(E30:E34)</f>
        <v>0</v>
      </c>
      <c r="F29" s="67">
        <f t="shared" si="21"/>
        <v>0</v>
      </c>
      <c r="G29" s="67">
        <f t="shared" si="21"/>
        <v>0</v>
      </c>
      <c r="H29" s="73">
        <f t="shared" ref="H29" si="22">SUM(D29:G29)</f>
        <v>0</v>
      </c>
      <c r="I29" s="67">
        <f>SUM(I30:I34)</f>
        <v>0</v>
      </c>
      <c r="J29" s="67">
        <f>SUM(J30:J34)</f>
        <v>0</v>
      </c>
      <c r="K29" s="67">
        <f t="shared" ref="K29:L29" si="23">SUM(K30:K34)</f>
        <v>0</v>
      </c>
      <c r="L29" s="67">
        <f t="shared" si="23"/>
        <v>0</v>
      </c>
      <c r="M29" s="73">
        <f t="shared" ref="M29" si="24">SUM(I29:L29)</f>
        <v>0</v>
      </c>
      <c r="N29" s="67">
        <f>SUM(N30:N34)</f>
        <v>0</v>
      </c>
      <c r="O29" s="67">
        <f>SUM(O30:O34)</f>
        <v>0</v>
      </c>
      <c r="P29" s="67">
        <f t="shared" ref="P29:Q29" si="25">SUM(P30:P34)</f>
        <v>0</v>
      </c>
      <c r="Q29" s="67">
        <f t="shared" si="25"/>
        <v>0</v>
      </c>
      <c r="R29" s="73">
        <f t="shared" ref="R29" si="26">SUM(N29:Q29)</f>
        <v>0</v>
      </c>
      <c r="S29" s="67">
        <f t="shared" ref="S29" si="27">SUM(S30:S34)</f>
        <v>-10.388024225977407</v>
      </c>
    </row>
    <row r="30" spans="1:20" outlineLevel="1" x14ac:dyDescent="0.35">
      <c r="A30" s="77" t="s">
        <v>108</v>
      </c>
      <c r="B30" s="57"/>
      <c r="C30" s="57"/>
      <c r="D30" s="67"/>
      <c r="E30" s="67"/>
      <c r="F30" s="67"/>
      <c r="G30" s="67"/>
      <c r="H30" s="73"/>
      <c r="I30" s="67"/>
      <c r="J30" s="67"/>
      <c r="K30" s="67"/>
      <c r="L30" s="67"/>
      <c r="M30" s="73"/>
      <c r="N30" s="67"/>
      <c r="O30" s="67"/>
      <c r="P30" s="67"/>
      <c r="Q30" s="67"/>
      <c r="R30" s="74"/>
      <c r="S30" s="67"/>
    </row>
    <row r="31" spans="1:20" outlineLevel="1" x14ac:dyDescent="0.35">
      <c r="A31" s="77" t="s">
        <v>109</v>
      </c>
      <c r="B31" s="57"/>
      <c r="C31" s="57"/>
      <c r="D31" s="67"/>
      <c r="E31" s="67"/>
      <c r="F31" s="67"/>
      <c r="G31" s="67"/>
      <c r="H31" s="73"/>
      <c r="I31" s="67"/>
      <c r="J31" s="67"/>
      <c r="K31" s="67"/>
      <c r="L31" s="67"/>
      <c r="M31" s="73"/>
      <c r="N31" s="67"/>
      <c r="O31" s="67"/>
      <c r="P31" s="67"/>
      <c r="Q31" s="67"/>
      <c r="R31" s="74"/>
      <c r="S31" s="67"/>
    </row>
    <row r="32" spans="1:20" outlineLevel="1" x14ac:dyDescent="0.35">
      <c r="A32" s="77" t="s">
        <v>110</v>
      </c>
      <c r="B32" s="57"/>
      <c r="C32" s="57"/>
      <c r="D32" s="67"/>
      <c r="E32" s="67"/>
      <c r="F32" s="67"/>
      <c r="G32" s="67"/>
      <c r="H32" s="73"/>
      <c r="I32" s="67"/>
      <c r="J32" s="67"/>
      <c r="K32" s="67"/>
      <c r="L32" s="67"/>
      <c r="M32" s="73"/>
      <c r="N32" s="67"/>
      <c r="O32" s="67"/>
      <c r="P32" s="67"/>
      <c r="Q32" s="67"/>
      <c r="R32" s="74"/>
      <c r="S32" s="67"/>
    </row>
    <row r="33" spans="1:19" outlineLevel="1" x14ac:dyDescent="0.35">
      <c r="A33" s="77" t="s">
        <v>111</v>
      </c>
      <c r="B33" s="57"/>
      <c r="C33" s="57"/>
      <c r="D33" s="67"/>
      <c r="E33" s="67"/>
      <c r="F33" s="67"/>
      <c r="G33" s="67"/>
      <c r="H33" s="73"/>
      <c r="I33" s="67"/>
      <c r="J33" s="67"/>
      <c r="K33" s="67"/>
      <c r="L33" s="67"/>
      <c r="M33" s="73"/>
      <c r="N33" s="67"/>
      <c r="O33" s="67"/>
      <c r="P33" s="67"/>
      <c r="Q33" s="67"/>
      <c r="R33" s="74"/>
      <c r="S33" s="67">
        <v>-10.388024225977407</v>
      </c>
    </row>
    <row r="34" spans="1:19" outlineLevel="1" x14ac:dyDescent="0.35">
      <c r="A34" s="77" t="s">
        <v>15</v>
      </c>
      <c r="B34" s="57"/>
      <c r="C34" s="57"/>
      <c r="D34" s="67"/>
      <c r="E34" s="67"/>
      <c r="F34" s="67"/>
      <c r="G34" s="67"/>
      <c r="H34" s="73"/>
      <c r="I34" s="67"/>
      <c r="J34" s="67"/>
      <c r="K34" s="67"/>
      <c r="L34" s="67"/>
      <c r="M34" s="73"/>
      <c r="N34" s="67"/>
      <c r="O34" s="67"/>
      <c r="P34" s="67"/>
      <c r="Q34" s="67"/>
      <c r="R34" s="74"/>
      <c r="S34" s="67"/>
    </row>
    <row r="35" spans="1:19" x14ac:dyDescent="0.35">
      <c r="A35" s="78" t="s">
        <v>66</v>
      </c>
      <c r="B35" s="57"/>
      <c r="C35" s="57"/>
      <c r="D35" s="67"/>
      <c r="E35" s="67"/>
      <c r="F35" s="67"/>
      <c r="G35" s="67"/>
      <c r="H35" s="73"/>
      <c r="I35" s="67"/>
      <c r="J35" s="67"/>
      <c r="K35" s="67"/>
      <c r="L35" s="67"/>
      <c r="M35" s="73"/>
      <c r="N35" s="67"/>
      <c r="O35" s="67"/>
      <c r="P35" s="67"/>
      <c r="Q35" s="67"/>
      <c r="R35" s="74"/>
      <c r="S35" s="67"/>
    </row>
    <row r="36" spans="1:19" ht="15.5" x14ac:dyDescent="0.35">
      <c r="A36" s="60" t="s">
        <v>166</v>
      </c>
      <c r="B36" s="57"/>
      <c r="C36" s="57"/>
      <c r="D36" s="67"/>
      <c r="E36" s="67"/>
      <c r="F36" s="67"/>
      <c r="G36" s="67"/>
      <c r="H36" s="105">
        <f>SUM(D36:G36)</f>
        <v>0</v>
      </c>
      <c r="I36" s="104">
        <f>SUM(I37:I39,I45)</f>
        <v>0</v>
      </c>
      <c r="J36" s="104">
        <f t="shared" ref="J36:L36" si="28">SUM(J37:J39,J45)</f>
        <v>0</v>
      </c>
      <c r="K36" s="104">
        <f t="shared" si="28"/>
        <v>0</v>
      </c>
      <c r="L36" s="104">
        <f t="shared" si="28"/>
        <v>0</v>
      </c>
      <c r="M36" s="73">
        <f t="shared" ref="M36" si="29">SUM(I36:L36)</f>
        <v>0</v>
      </c>
      <c r="N36" s="104">
        <f>SUM(N37:N39,N45)</f>
        <v>0</v>
      </c>
      <c r="O36" s="104">
        <f t="shared" ref="O36:Q36" si="30">SUM(O37:O39,O45)</f>
        <v>0</v>
      </c>
      <c r="P36" s="104">
        <f t="shared" si="30"/>
        <v>0</v>
      </c>
      <c r="Q36" s="104">
        <f t="shared" si="30"/>
        <v>0</v>
      </c>
      <c r="R36" s="105">
        <f>SUM(N36:Q36)</f>
        <v>0</v>
      </c>
      <c r="S36" s="104">
        <f>SUM(S37:S39,S45)</f>
        <v>19.3102627658395</v>
      </c>
    </row>
    <row r="37" spans="1:19" x14ac:dyDescent="0.35">
      <c r="A37" s="78" t="s">
        <v>11</v>
      </c>
      <c r="B37" s="57"/>
      <c r="C37" s="57"/>
      <c r="D37" s="67"/>
      <c r="E37" s="67"/>
      <c r="F37" s="67"/>
      <c r="G37" s="67"/>
      <c r="H37" s="73"/>
      <c r="I37" s="67"/>
      <c r="J37" s="67"/>
      <c r="K37" s="67"/>
      <c r="L37" s="67"/>
      <c r="M37" s="73"/>
      <c r="N37" s="67"/>
      <c r="O37" s="67"/>
      <c r="P37" s="67"/>
      <c r="Q37" s="67"/>
      <c r="R37" s="74"/>
      <c r="S37" s="67"/>
    </row>
    <row r="38" spans="1:19" x14ac:dyDescent="0.35">
      <c r="A38" s="78" t="s">
        <v>14</v>
      </c>
      <c r="B38" s="57"/>
      <c r="C38" s="57"/>
      <c r="D38" s="67"/>
      <c r="E38" s="67"/>
      <c r="F38" s="67"/>
      <c r="G38" s="67"/>
      <c r="H38" s="73"/>
      <c r="I38" s="67"/>
      <c r="J38" s="67"/>
      <c r="K38" s="67"/>
      <c r="L38" s="67"/>
      <c r="M38" s="73"/>
      <c r="N38" s="67"/>
      <c r="O38" s="67"/>
      <c r="P38" s="67"/>
      <c r="Q38" s="67"/>
      <c r="R38" s="74"/>
      <c r="S38" s="67"/>
    </row>
    <row r="39" spans="1:19" x14ac:dyDescent="0.35">
      <c r="A39" s="78" t="s">
        <v>67</v>
      </c>
      <c r="B39" s="57"/>
      <c r="C39" s="57"/>
      <c r="D39" s="67"/>
      <c r="E39" s="67"/>
      <c r="F39" s="67"/>
      <c r="G39" s="67"/>
      <c r="H39" s="73">
        <f t="shared" ref="H39" si="31">SUM(D39:G39)</f>
        <v>0</v>
      </c>
      <c r="I39" s="67">
        <f>SUM(I40:I44)</f>
        <v>0</v>
      </c>
      <c r="J39" s="67">
        <f>SUM(J40:J44)</f>
        <v>0</v>
      </c>
      <c r="K39" s="67">
        <f t="shared" ref="K39:L39" si="32">SUM(K40:K44)</f>
        <v>0</v>
      </c>
      <c r="L39" s="67">
        <f t="shared" si="32"/>
        <v>0</v>
      </c>
      <c r="M39" s="73">
        <f t="shared" ref="M39" si="33">SUM(I39:L39)</f>
        <v>0</v>
      </c>
      <c r="N39" s="67">
        <f>SUM(N40:N44)</f>
        <v>0</v>
      </c>
      <c r="O39" s="67">
        <f>SUM(O40:O44)</f>
        <v>0</v>
      </c>
      <c r="P39" s="67">
        <f t="shared" ref="P39:Q39" si="34">SUM(P40:P44)</f>
        <v>0</v>
      </c>
      <c r="Q39" s="67">
        <f t="shared" si="34"/>
        <v>0</v>
      </c>
      <c r="R39" s="73">
        <f t="shared" ref="R39" si="35">SUM(N39:Q39)</f>
        <v>0</v>
      </c>
      <c r="S39" s="67">
        <f t="shared" ref="S39" si="36">SUM(S40:S44)</f>
        <v>19.3102627658395</v>
      </c>
    </row>
    <row r="40" spans="1:19" outlineLevel="1" x14ac:dyDescent="0.35">
      <c r="A40" s="77" t="s">
        <v>108</v>
      </c>
      <c r="B40" s="57"/>
      <c r="C40" s="57"/>
      <c r="D40" s="67"/>
      <c r="E40" s="67"/>
      <c r="F40" s="67"/>
      <c r="G40" s="67"/>
      <c r="H40" s="73"/>
      <c r="I40" s="67"/>
      <c r="J40" s="67"/>
      <c r="K40" s="67"/>
      <c r="L40" s="67"/>
      <c r="M40" s="73"/>
      <c r="N40" s="67"/>
      <c r="O40" s="67"/>
      <c r="P40" s="67"/>
      <c r="Q40" s="67"/>
      <c r="R40" s="74"/>
      <c r="S40" s="67"/>
    </row>
    <row r="41" spans="1:19" outlineLevel="1" x14ac:dyDescent="0.35">
      <c r="A41" s="77" t="s">
        <v>109</v>
      </c>
      <c r="B41" s="57"/>
      <c r="C41" s="57"/>
      <c r="D41" s="67"/>
      <c r="E41" s="67"/>
      <c r="F41" s="67"/>
      <c r="G41" s="67"/>
      <c r="H41" s="73"/>
      <c r="I41" s="67"/>
      <c r="J41" s="67"/>
      <c r="K41" s="67"/>
      <c r="L41" s="67"/>
      <c r="M41" s="73"/>
      <c r="N41" s="67"/>
      <c r="O41" s="67"/>
      <c r="P41" s="67"/>
      <c r="Q41" s="67"/>
      <c r="R41" s="74"/>
      <c r="S41" s="67"/>
    </row>
    <row r="42" spans="1:19" outlineLevel="1" x14ac:dyDescent="0.35">
      <c r="A42" s="77" t="s">
        <v>110</v>
      </c>
      <c r="B42" s="57"/>
      <c r="C42" s="57"/>
      <c r="D42" s="67"/>
      <c r="E42" s="67"/>
      <c r="F42" s="67"/>
      <c r="G42" s="67"/>
      <c r="H42" s="73"/>
      <c r="I42" s="67"/>
      <c r="J42" s="67"/>
      <c r="K42" s="67"/>
      <c r="L42" s="67"/>
      <c r="M42" s="73"/>
      <c r="N42" s="67"/>
      <c r="O42" s="67"/>
      <c r="P42" s="67"/>
      <c r="Q42" s="67"/>
      <c r="R42" s="74"/>
      <c r="S42" s="67"/>
    </row>
    <row r="43" spans="1:19" outlineLevel="1" x14ac:dyDescent="0.35">
      <c r="A43" s="77" t="s">
        <v>111</v>
      </c>
      <c r="B43" s="57"/>
      <c r="C43" s="57"/>
      <c r="D43" s="67"/>
      <c r="E43" s="67"/>
      <c r="F43" s="67"/>
      <c r="G43" s="67"/>
      <c r="H43" s="73"/>
      <c r="I43" s="67"/>
      <c r="J43" s="67"/>
      <c r="K43" s="67"/>
      <c r="L43" s="67"/>
      <c r="M43" s="73"/>
      <c r="N43" s="67"/>
      <c r="O43" s="67"/>
      <c r="P43" s="67"/>
      <c r="Q43" s="67"/>
      <c r="R43" s="74"/>
      <c r="S43" s="67">
        <f>S33-S53</f>
        <v>19.3102627658395</v>
      </c>
    </row>
    <row r="44" spans="1:19" outlineLevel="1" x14ac:dyDescent="0.35">
      <c r="A44" s="77" t="s">
        <v>15</v>
      </c>
      <c r="B44" s="57"/>
      <c r="C44" s="57"/>
      <c r="D44" s="67"/>
      <c r="E44" s="67"/>
      <c r="F44" s="67"/>
      <c r="G44" s="67"/>
      <c r="H44" s="73"/>
      <c r="I44" s="67"/>
      <c r="J44" s="67"/>
      <c r="K44" s="67"/>
      <c r="L44" s="67"/>
      <c r="M44" s="73"/>
      <c r="N44" s="67"/>
      <c r="O44" s="67"/>
      <c r="P44" s="67"/>
      <c r="Q44" s="67"/>
      <c r="R44" s="74"/>
      <c r="S44" s="67"/>
    </row>
    <row r="45" spans="1:19" x14ac:dyDescent="0.35">
      <c r="A45" s="78" t="s">
        <v>66</v>
      </c>
      <c r="B45" s="57"/>
      <c r="C45" s="57"/>
      <c r="D45" s="67"/>
      <c r="E45" s="67"/>
      <c r="F45" s="67"/>
      <c r="G45" s="67"/>
      <c r="H45" s="73"/>
      <c r="I45" s="67"/>
      <c r="J45" s="67"/>
      <c r="K45" s="67"/>
      <c r="L45" s="67"/>
      <c r="M45" s="73"/>
      <c r="N45" s="67"/>
      <c r="O45" s="67"/>
      <c r="P45" s="67"/>
      <c r="Q45" s="67"/>
      <c r="R45" s="74"/>
      <c r="S45" s="67"/>
    </row>
    <row r="46" spans="1:19" s="106" customFormat="1" ht="15.5" x14ac:dyDescent="0.35">
      <c r="A46" s="60" t="s">
        <v>115</v>
      </c>
      <c r="B46" s="103"/>
      <c r="C46" s="103"/>
      <c r="D46" s="104">
        <f>SUM(D47:D49,D55)</f>
        <v>0</v>
      </c>
      <c r="E46" s="104">
        <f t="shared" ref="E46:G46" si="37">SUM(E47:E49,E55)</f>
        <v>0</v>
      </c>
      <c r="F46" s="104">
        <f t="shared" si="37"/>
        <v>0</v>
      </c>
      <c r="G46" s="104">
        <f t="shared" si="37"/>
        <v>0</v>
      </c>
      <c r="H46" s="105">
        <f>SUM(D46:G46)</f>
        <v>0</v>
      </c>
      <c r="I46" s="104">
        <f>SUM(I47:I49,I55)</f>
        <v>0</v>
      </c>
      <c r="J46" s="104">
        <f t="shared" ref="J46:L46" si="38">SUM(J47:J49,J55)</f>
        <v>0</v>
      </c>
      <c r="K46" s="104">
        <f t="shared" si="38"/>
        <v>0</v>
      </c>
      <c r="L46" s="104">
        <f t="shared" si="38"/>
        <v>0</v>
      </c>
      <c r="M46" s="73">
        <f t="shared" ref="M46" si="39">SUM(I46:L46)</f>
        <v>0</v>
      </c>
      <c r="N46" s="104">
        <f>SUM(N47:N49,N55)</f>
        <v>0</v>
      </c>
      <c r="O46" s="104">
        <f t="shared" ref="O46:Q46" si="40">SUM(O47:O49,O55)</f>
        <v>0</v>
      </c>
      <c r="P46" s="104">
        <f t="shared" si="40"/>
        <v>0</v>
      </c>
      <c r="Q46" s="104">
        <f t="shared" si="40"/>
        <v>0</v>
      </c>
      <c r="R46" s="105">
        <f>SUM(N46:Q46)</f>
        <v>0</v>
      </c>
      <c r="S46" s="104">
        <f>SUM(S47:S49,S55)</f>
        <v>-29.698286991816907</v>
      </c>
    </row>
    <row r="47" spans="1:19" x14ac:dyDescent="0.35">
      <c r="A47" s="78" t="s">
        <v>11</v>
      </c>
      <c r="B47" s="57"/>
      <c r="C47" s="57"/>
      <c r="D47" s="67"/>
      <c r="E47" s="67"/>
      <c r="F47" s="67"/>
      <c r="G47" s="67"/>
      <c r="H47" s="73"/>
      <c r="I47" s="67"/>
      <c r="J47" s="67"/>
      <c r="K47" s="67"/>
      <c r="L47" s="67"/>
      <c r="M47" s="73"/>
      <c r="N47" s="67"/>
      <c r="O47" s="67"/>
      <c r="P47" s="67"/>
      <c r="Q47" s="67"/>
      <c r="R47" s="74"/>
      <c r="S47" s="67"/>
    </row>
    <row r="48" spans="1:19" x14ac:dyDescent="0.35">
      <c r="A48" s="78" t="s">
        <v>14</v>
      </c>
      <c r="B48" s="57"/>
      <c r="C48" s="57"/>
      <c r="D48" s="67"/>
      <c r="E48" s="67"/>
      <c r="F48" s="67"/>
      <c r="G48" s="67"/>
      <c r="H48" s="73"/>
      <c r="I48" s="67"/>
      <c r="J48" s="67"/>
      <c r="K48" s="67"/>
      <c r="L48" s="67"/>
      <c r="M48" s="73"/>
      <c r="N48" s="67"/>
      <c r="O48" s="67"/>
      <c r="P48" s="67"/>
      <c r="Q48" s="67"/>
      <c r="R48" s="74"/>
      <c r="S48" s="67"/>
    </row>
    <row r="49" spans="1:19" x14ac:dyDescent="0.35">
      <c r="A49" s="78" t="s">
        <v>67</v>
      </c>
      <c r="B49" s="57"/>
      <c r="C49" s="57"/>
      <c r="D49" s="67">
        <f>SUM(D50:D54)</f>
        <v>0</v>
      </c>
      <c r="E49" s="67">
        <f t="shared" ref="E49:G49" si="41">SUM(E50:E54)</f>
        <v>0</v>
      </c>
      <c r="F49" s="67">
        <f t="shared" si="41"/>
        <v>0</v>
      </c>
      <c r="G49" s="67">
        <f t="shared" si="41"/>
        <v>0</v>
      </c>
      <c r="H49" s="73">
        <f t="shared" ref="H49" si="42">SUM(D49:G49)</f>
        <v>0</v>
      </c>
      <c r="I49" s="67">
        <f>SUM(I50:I54)</f>
        <v>0</v>
      </c>
      <c r="J49" s="67">
        <f>SUM(J50:J54)</f>
        <v>0</v>
      </c>
      <c r="K49" s="67">
        <f t="shared" ref="K49:L49" si="43">SUM(K50:K54)</f>
        <v>0</v>
      </c>
      <c r="L49" s="67">
        <f t="shared" si="43"/>
        <v>0</v>
      </c>
      <c r="M49" s="73">
        <f t="shared" ref="M49" si="44">SUM(I49:L49)</f>
        <v>0</v>
      </c>
      <c r="N49" s="67">
        <f>SUM(N50:N54)</f>
        <v>0</v>
      </c>
      <c r="O49" s="67">
        <f>SUM(O50:O54)</f>
        <v>0</v>
      </c>
      <c r="P49" s="67">
        <f t="shared" ref="P49:Q49" si="45">SUM(P50:P54)</f>
        <v>0</v>
      </c>
      <c r="Q49" s="67">
        <f t="shared" si="45"/>
        <v>0</v>
      </c>
      <c r="R49" s="73">
        <f t="shared" ref="R49" si="46">SUM(N49:Q49)</f>
        <v>0</v>
      </c>
      <c r="S49" s="67">
        <f t="shared" ref="S49" si="47">SUM(S50:S54)</f>
        <v>-29.698286991816907</v>
      </c>
    </row>
    <row r="50" spans="1:19" outlineLevel="1" x14ac:dyDescent="0.35">
      <c r="A50" s="77" t="s">
        <v>108</v>
      </c>
      <c r="B50" s="57"/>
      <c r="C50" s="57"/>
      <c r="D50" s="67"/>
      <c r="E50" s="67"/>
      <c r="F50" s="67"/>
      <c r="G50" s="67"/>
      <c r="H50" s="73"/>
      <c r="I50" s="67"/>
      <c r="J50" s="67"/>
      <c r="K50" s="67"/>
      <c r="L50" s="67"/>
      <c r="M50" s="73"/>
      <c r="N50" s="67"/>
      <c r="O50" s="67"/>
      <c r="P50" s="67"/>
      <c r="Q50" s="67"/>
      <c r="R50" s="74"/>
      <c r="S50" s="67"/>
    </row>
    <row r="51" spans="1:19" outlineLevel="1" x14ac:dyDescent="0.35">
      <c r="A51" s="77" t="s">
        <v>109</v>
      </c>
      <c r="B51" s="57"/>
      <c r="C51" s="57"/>
      <c r="D51" s="67"/>
      <c r="E51" s="67"/>
      <c r="F51" s="67"/>
      <c r="G51" s="67"/>
      <c r="H51" s="73"/>
      <c r="I51" s="67"/>
      <c r="J51" s="67"/>
      <c r="K51" s="67"/>
      <c r="L51" s="67"/>
      <c r="M51" s="73"/>
      <c r="N51" s="67"/>
      <c r="O51" s="67"/>
      <c r="P51" s="67"/>
      <c r="Q51" s="67"/>
      <c r="R51" s="74"/>
      <c r="S51" s="67"/>
    </row>
    <row r="52" spans="1:19" outlineLevel="1" x14ac:dyDescent="0.35">
      <c r="A52" s="77" t="s">
        <v>110</v>
      </c>
      <c r="B52" s="57"/>
      <c r="C52" s="57"/>
      <c r="D52" s="67"/>
      <c r="E52" s="67"/>
      <c r="F52" s="67"/>
      <c r="G52" s="67"/>
      <c r="H52" s="73"/>
      <c r="I52" s="67"/>
      <c r="J52" s="67"/>
      <c r="K52" s="67"/>
      <c r="L52" s="67"/>
      <c r="M52" s="73"/>
      <c r="N52" s="67"/>
      <c r="O52" s="67"/>
      <c r="P52" s="67"/>
      <c r="Q52" s="67"/>
      <c r="R52" s="74"/>
      <c r="S52" s="67"/>
    </row>
    <row r="53" spans="1:19" outlineLevel="1" x14ac:dyDescent="0.35">
      <c r="A53" s="77" t="s">
        <v>111</v>
      </c>
      <c r="B53" s="57"/>
      <c r="C53" s="57"/>
      <c r="D53" s="67"/>
      <c r="E53" s="67"/>
      <c r="F53" s="67"/>
      <c r="G53" s="67"/>
      <c r="H53" s="73"/>
      <c r="I53" s="67"/>
      <c r="J53" s="67"/>
      <c r="K53" s="67"/>
      <c r="L53" s="67"/>
      <c r="M53" s="73"/>
      <c r="N53" s="67"/>
      <c r="O53" s="67"/>
      <c r="P53" s="67"/>
      <c r="Q53" s="67"/>
      <c r="R53" s="74"/>
      <c r="S53" s="67">
        <v>-29.698286991816907</v>
      </c>
    </row>
    <row r="54" spans="1:19" outlineLevel="1" x14ac:dyDescent="0.35">
      <c r="A54" s="77" t="s">
        <v>15</v>
      </c>
      <c r="B54" s="57"/>
      <c r="C54" s="57"/>
      <c r="D54" s="67"/>
      <c r="E54" s="67"/>
      <c r="F54" s="67"/>
      <c r="G54" s="67"/>
      <c r="H54" s="73"/>
      <c r="I54" s="67"/>
      <c r="J54" s="67"/>
      <c r="K54" s="67"/>
      <c r="L54" s="67"/>
      <c r="M54" s="73"/>
      <c r="N54" s="67"/>
      <c r="O54" s="67"/>
      <c r="P54" s="67"/>
      <c r="Q54" s="67"/>
      <c r="R54" s="74"/>
      <c r="S54" s="67"/>
    </row>
    <row r="55" spans="1:19" x14ac:dyDescent="0.35">
      <c r="A55" s="78" t="s">
        <v>66</v>
      </c>
      <c r="B55" s="57"/>
      <c r="C55" s="57"/>
      <c r="D55" s="67"/>
      <c r="E55" s="67"/>
      <c r="F55" s="67"/>
      <c r="G55" s="67"/>
      <c r="H55" s="73"/>
      <c r="I55" s="67"/>
      <c r="J55" s="67"/>
      <c r="K55" s="67"/>
      <c r="L55" s="67"/>
      <c r="M55" s="73"/>
      <c r="N55" s="67"/>
      <c r="O55" s="67"/>
      <c r="P55" s="67"/>
      <c r="Q55" s="67"/>
      <c r="R55" s="74"/>
      <c r="S55" s="67"/>
    </row>
  </sheetData>
  <hyperlinks>
    <hyperlink ref="B1" location="Index!A1" display="Index" xr:uid="{0158366E-A2F1-491A-9F13-D707105B0D33}"/>
  </hyperlinks>
  <pageMargins left="0.7" right="0.7" top="0.75" bottom="0.75" header="0.3" footer="0.3"/>
  <pageSetup paperSize="9" orientation="portrait" r:id="rId1"/>
  <headerFooter>
    <oddFooter>&amp;L_x000D_&amp;1#&amp;"Calibri"&amp;10&amp;K000000 Tata Communications - Public</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54C49FBC2BC245B3553B3388F5B4E9" ma:contentTypeVersion="17" ma:contentTypeDescription="Create a new document." ma:contentTypeScope="" ma:versionID="ff530d551a8f0ad71ca093b0a5ce77ef">
  <xsd:schema xmlns:xsd="http://www.w3.org/2001/XMLSchema" xmlns:xs="http://www.w3.org/2001/XMLSchema" xmlns:p="http://schemas.microsoft.com/office/2006/metadata/properties" xmlns:ns2="28217d67-19f1-4932-8cc5-c638a71dc9f0" xmlns:ns3="eeae410b-599d-42cc-ae30-dd81f8802e8f" xmlns:ns4="21b60b26-4222-49ce-985e-8f8d2a4eaee2" targetNamespace="http://schemas.microsoft.com/office/2006/metadata/properties" ma:root="true" ma:fieldsID="569c429f6c5caff8461717b99be8ef59" ns2:_="" ns3:_="" ns4:_="">
    <xsd:import namespace="28217d67-19f1-4932-8cc5-c638a71dc9f0"/>
    <xsd:import namespace="eeae410b-599d-42cc-ae30-dd81f8802e8f"/>
    <xsd:import namespace="21b60b26-4222-49ce-985e-8f8d2a4eaee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217d67-19f1-4932-8cc5-c638a71dc9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ba9559ed-b726-410c-9ed3-fab4be7764e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eae410b-599d-42cc-ae30-dd81f8802e8f"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1b60b26-4222-49ce-985e-8f8d2a4eaee2"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70bff860-071e-4aa1-a172-07f59b704a2e}" ma:internalName="TaxCatchAll" ma:showField="CatchAllData" ma:web="eeae410b-599d-42cc-ae30-dd81f8802e8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8217d67-19f1-4932-8cc5-c638a71dc9f0">
      <Terms xmlns="http://schemas.microsoft.com/office/infopath/2007/PartnerControls"/>
    </lcf76f155ced4ddcb4097134ff3c332f>
    <TaxCatchAll xmlns="21b60b26-4222-49ce-985e-8f8d2a4eaee2" xsi:nil="true"/>
    <SharedWithUsers xmlns="eeae410b-599d-42cc-ae30-dd81f8802e8f">
      <UserInfo>
        <DisplayName>Chirag Jain</DisplayName>
        <AccountId>177</AccountId>
        <AccountType/>
      </UserInfo>
      <UserInfo>
        <DisplayName>Sujit Magia</DisplayName>
        <AccountId>31</AccountId>
        <AccountType/>
      </UserInfo>
      <UserInfo>
        <DisplayName>Prasad Salvi</DisplayName>
        <AccountId>13</AccountId>
        <AccountType/>
      </UserInfo>
      <UserInfo>
        <DisplayName>Tabish Ansari</DisplayName>
        <AccountId>12</AccountId>
        <AccountType/>
      </UserInfo>
    </SharedWithUsers>
  </documentManagement>
</p:properties>
</file>

<file path=customXml/itemProps1.xml><?xml version="1.0" encoding="utf-8"?>
<ds:datastoreItem xmlns:ds="http://schemas.openxmlformats.org/officeDocument/2006/customXml" ds:itemID="{32731289-7819-4359-BC86-94E8A7E1C3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217d67-19f1-4932-8cc5-c638a71dc9f0"/>
    <ds:schemaRef ds:uri="eeae410b-599d-42cc-ae30-dd81f8802e8f"/>
    <ds:schemaRef ds:uri="21b60b26-4222-49ce-985e-8f8d2a4eae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DE3C623-C27D-452C-99A8-3242900B9597}">
  <ds:schemaRefs>
    <ds:schemaRef ds:uri="http://schemas.microsoft.com/sharepoint/v3/contenttype/forms"/>
  </ds:schemaRefs>
</ds:datastoreItem>
</file>

<file path=customXml/itemProps3.xml><?xml version="1.0" encoding="utf-8"?>
<ds:datastoreItem xmlns:ds="http://schemas.openxmlformats.org/officeDocument/2006/customXml" ds:itemID="{C6ED0022-CDC3-4BC7-877B-01210DB5DA6E}">
  <ds:schemaRefs>
    <ds:schemaRef ds:uri="http://purl.org/dc/elements/1.1/"/>
    <ds:schemaRef ds:uri="21b60b26-4222-49ce-985e-8f8d2a4eaee2"/>
    <ds:schemaRef ds:uri="eeae410b-599d-42cc-ae30-dd81f8802e8f"/>
    <ds:schemaRef ds:uri="http://purl.org/dc/dcmitype/"/>
    <ds:schemaRef ds:uri="http://purl.org/dc/terms/"/>
    <ds:schemaRef ds:uri="http://www.w3.org/XML/1998/namespace"/>
    <ds:schemaRef ds:uri="28217d67-19f1-4932-8cc5-c638a71dc9f0"/>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s>
</ds:datastoreItem>
</file>

<file path=docMetadata/LabelInfo.xml><?xml version="1.0" encoding="utf-8"?>
<clbl:labelList xmlns:clbl="http://schemas.microsoft.com/office/2020/mipLabelMetadata">
  <clbl:label id="{5cbf6393-50e2-4904-bc3e-1804619f2b03}" enabled="1" method="Privileged" siteId="{20210462-2c5e-4ec8-b3e2-0be950f292c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Index</vt:lpstr>
      <vt:lpstr>Key Metrics</vt:lpstr>
      <vt:lpstr>Consolidated PL</vt:lpstr>
      <vt:lpstr>Consolidated PL (Underlying)</vt:lpstr>
      <vt:lpstr>Consolidated BS</vt:lpstr>
      <vt:lpstr>Key Trends</vt:lpstr>
      <vt:lpstr>Key Trends (Underlying)</vt:lpstr>
      <vt:lpstr>Other KPIs</vt:lpstr>
      <vt:lpstr>Shareholding Pattern</vt:lpstr>
      <vt:lpstr>Exchange Rate</vt:lpstr>
      <vt:lpstr>Glossary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Tabish Ansari</dc:creator>
  <cp:keywords/>
  <dc:description/>
  <cp:lastModifiedBy>Tabish Ansari</cp:lastModifiedBy>
  <cp:revision/>
  <dcterms:created xsi:type="dcterms:W3CDTF">2022-07-20T08:10:12Z</dcterms:created>
  <dcterms:modified xsi:type="dcterms:W3CDTF">2025-04-22T09:07:43Z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0x0101003E54C49FBC2BC245B3553B3388F5B4E9</vt:lpwstr>
  </property>
  <property fmtid="{D5CDD505-2E9C-101B-9397-08002B2CF9AE}" pid="3" name="MediaServiceImageTags">
    <vt:lpwstr/>
  </property>
</Properties>
</file>